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Pictures\ABRIL 2026\"/>
    </mc:Choice>
  </mc:AlternateContent>
  <bookViews>
    <workbookView xWindow="-120" yWindow="-120" windowWidth="29040" windowHeight="1584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1" i="2" l="1"/>
  <c r="I88" i="2"/>
  <c r="I85" i="2"/>
  <c r="I84" i="2" s="1"/>
  <c r="I79" i="2"/>
  <c r="I76" i="2"/>
  <c r="I54" i="2"/>
  <c r="I45" i="2"/>
  <c r="I42" i="2"/>
  <c r="I38" i="2"/>
  <c r="I32" i="2"/>
  <c r="H70" i="2" l="1"/>
  <c r="H54" i="2"/>
  <c r="H45" i="2"/>
  <c r="H44" i="2"/>
  <c r="I44" i="2" s="1"/>
  <c r="H36" i="2"/>
  <c r="I36" i="2" s="1"/>
  <c r="H28" i="2"/>
  <c r="R28" i="2" s="1"/>
  <c r="D54" i="2" l="1"/>
  <c r="D45" i="2"/>
  <c r="G91" i="2"/>
  <c r="F91" i="2"/>
  <c r="E91" i="2"/>
  <c r="G88" i="2"/>
  <c r="F88" i="2"/>
  <c r="E88" i="2"/>
  <c r="E84" i="2" s="1"/>
  <c r="G85" i="2"/>
  <c r="F85" i="2"/>
  <c r="E85" i="2"/>
  <c r="G79" i="2"/>
  <c r="F79" i="2"/>
  <c r="E79" i="2"/>
  <c r="G76" i="2"/>
  <c r="F76" i="2"/>
  <c r="E76" i="2"/>
  <c r="G71" i="2"/>
  <c r="F71" i="2"/>
  <c r="E71" i="2"/>
  <c r="G61" i="2"/>
  <c r="F61" i="2"/>
  <c r="E61" i="2"/>
  <c r="G54" i="2"/>
  <c r="F53" i="2"/>
  <c r="E53" i="2"/>
  <c r="G45" i="2"/>
  <c r="F45" i="2"/>
  <c r="E45" i="2"/>
  <c r="G35" i="2"/>
  <c r="F35" i="2"/>
  <c r="E35" i="2"/>
  <c r="G31" i="2"/>
  <c r="H31" i="2" s="1"/>
  <c r="I31" i="2" s="1"/>
  <c r="G26" i="2"/>
  <c r="H26" i="2" s="1"/>
  <c r="I26" i="2" s="1"/>
  <c r="G25" i="2"/>
  <c r="F25" i="2"/>
  <c r="E25" i="2"/>
  <c r="G24" i="2"/>
  <c r="H24" i="2" s="1"/>
  <c r="I24" i="2" s="1"/>
  <c r="G21" i="2"/>
  <c r="H21" i="2" s="1"/>
  <c r="I21" i="2" s="1"/>
  <c r="G20" i="2"/>
  <c r="G19" i="2"/>
  <c r="F19" i="2"/>
  <c r="E19" i="2"/>
  <c r="E83" i="2" s="1"/>
  <c r="G84" i="2" l="1"/>
  <c r="H20" i="2"/>
  <c r="I20" i="2" s="1"/>
  <c r="G83" i="2"/>
  <c r="F83" i="2"/>
  <c r="F93" i="2" s="1"/>
  <c r="F84" i="2"/>
  <c r="E93" i="2"/>
  <c r="G93" i="2"/>
  <c r="R20" i="2" l="1"/>
  <c r="E117" i="2"/>
  <c r="D91" i="2" l="1"/>
  <c r="D88" i="2"/>
  <c r="D85" i="2"/>
  <c r="D79" i="2"/>
  <c r="D76" i="2"/>
  <c r="D71" i="2"/>
  <c r="D61" i="2"/>
  <c r="D35" i="2"/>
  <c r="D25" i="2"/>
  <c r="D19" i="2"/>
  <c r="D83" i="2" l="1"/>
  <c r="D84" i="2"/>
  <c r="D93" i="2" l="1"/>
  <c r="H19" i="2"/>
  <c r="R42" i="2" l="1"/>
  <c r="R92" i="2"/>
  <c r="R91" i="2" s="1"/>
  <c r="R90" i="2"/>
  <c r="R89" i="2"/>
  <c r="R87" i="2"/>
  <c r="R86" i="2"/>
  <c r="R81" i="2"/>
  <c r="R82" i="2"/>
  <c r="R80" i="2"/>
  <c r="R78" i="2"/>
  <c r="R77" i="2"/>
  <c r="R73" i="2"/>
  <c r="R74" i="2"/>
  <c r="R75" i="2"/>
  <c r="R72" i="2"/>
  <c r="R63" i="2"/>
  <c r="R64" i="2"/>
  <c r="R65" i="2"/>
  <c r="R66" i="2"/>
  <c r="R67" i="2"/>
  <c r="R68" i="2"/>
  <c r="R69" i="2"/>
  <c r="R70" i="2"/>
  <c r="R62" i="2"/>
  <c r="R47" i="2"/>
  <c r="R48" i="2"/>
  <c r="R49" i="2"/>
  <c r="R50" i="2"/>
  <c r="R51" i="2"/>
  <c r="R52" i="2"/>
  <c r="R54" i="2"/>
  <c r="R55" i="2"/>
  <c r="R56" i="2"/>
  <c r="R57" i="2"/>
  <c r="R58" i="2"/>
  <c r="R59" i="2"/>
  <c r="R60" i="2"/>
  <c r="R46" i="2"/>
  <c r="R37" i="2"/>
  <c r="R39" i="2"/>
  <c r="R40" i="2"/>
  <c r="R41" i="2"/>
  <c r="R43" i="2"/>
  <c r="R27" i="2"/>
  <c r="R29" i="2"/>
  <c r="R30" i="2"/>
  <c r="R32" i="2"/>
  <c r="R34" i="2"/>
  <c r="R26" i="2"/>
  <c r="R22" i="2"/>
  <c r="R23" i="2"/>
  <c r="R24" i="2"/>
  <c r="Q71" i="2"/>
  <c r="Q61" i="2"/>
  <c r="Q53" i="2"/>
  <c r="Q45" i="2"/>
  <c r="Q35" i="2"/>
  <c r="Q25" i="2"/>
  <c r="Q19" i="2"/>
  <c r="P71" i="2"/>
  <c r="P61" i="2"/>
  <c r="O71" i="2"/>
  <c r="O61" i="2"/>
  <c r="N71" i="2"/>
  <c r="N61" i="2"/>
  <c r="M71" i="2"/>
  <c r="M61" i="2"/>
  <c r="M25" i="2"/>
  <c r="R33" i="2" l="1"/>
  <c r="R38" i="2"/>
  <c r="N25" i="2"/>
  <c r="O25" i="2"/>
  <c r="P25" i="2"/>
  <c r="R44" i="2"/>
  <c r="M19" i="2"/>
  <c r="R79" i="2"/>
  <c r="R85" i="2"/>
  <c r="R76" i="2"/>
  <c r="R61" i="2"/>
  <c r="R88" i="2"/>
  <c r="R71" i="2"/>
  <c r="R45" i="2"/>
  <c r="Q83" i="2"/>
  <c r="H91" i="2"/>
  <c r="H88" i="2"/>
  <c r="H85" i="2"/>
  <c r="H79" i="2"/>
  <c r="H76" i="2"/>
  <c r="L71" i="2"/>
  <c r="K71" i="2"/>
  <c r="I71" i="2"/>
  <c r="H71" i="2"/>
  <c r="L61" i="2"/>
  <c r="K61" i="2"/>
  <c r="J61" i="2"/>
  <c r="I61" i="2"/>
  <c r="H61" i="2"/>
  <c r="L25" i="2"/>
  <c r="K25" i="2"/>
  <c r="J25" i="2"/>
  <c r="I25" i="2"/>
  <c r="H25" i="2"/>
  <c r="L19" i="2"/>
  <c r="K19" i="2"/>
  <c r="J19" i="2"/>
  <c r="I19" i="2"/>
  <c r="R31" i="2" l="1"/>
  <c r="P19" i="2"/>
  <c r="N19" i="2"/>
  <c r="R84" i="2"/>
  <c r="H84" i="2"/>
  <c r="Q93" i="2"/>
  <c r="R53" i="2"/>
  <c r="R21" i="2" l="1"/>
  <c r="O19" i="2"/>
  <c r="R25" i="2"/>
  <c r="I35" i="2" l="1"/>
  <c r="I83" i="2" s="1"/>
  <c r="I93" i="2" s="1"/>
  <c r="H35" i="2"/>
  <c r="H83" i="2" s="1"/>
  <c r="H93" i="2" s="1"/>
  <c r="J35" i="2" l="1"/>
  <c r="J83" i="2" s="1"/>
  <c r="J93" i="2" s="1"/>
  <c r="K35" i="2" l="1"/>
  <c r="K83" i="2" s="1"/>
  <c r="K93" i="2" s="1"/>
  <c r="L35" i="2"/>
  <c r="L83" i="2" s="1"/>
  <c r="L93" i="2" s="1"/>
  <c r="M35" i="2" l="1"/>
  <c r="M83" i="2" s="1"/>
  <c r="M93" i="2" s="1"/>
  <c r="N35" i="2"/>
  <c r="N83" i="2" s="1"/>
  <c r="N93" i="2" s="1"/>
  <c r="P35" i="2" l="1"/>
  <c r="P83" i="2" s="1"/>
  <c r="P93" i="2" s="1"/>
  <c r="O35" i="2" l="1"/>
  <c r="O83" i="2" s="1"/>
  <c r="O93" i="2" s="1"/>
  <c r="R36" i="2"/>
  <c r="R35" i="2" s="1"/>
  <c r="R19" i="2"/>
  <c r="R83" i="2" l="1"/>
  <c r="R93" i="2" s="1"/>
</calcChain>
</file>

<file path=xl/sharedStrings.xml><?xml version="1.0" encoding="utf-8"?>
<sst xmlns="http://schemas.openxmlformats.org/spreadsheetml/2006/main" count="106" uniqueCount="106">
  <si>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</si>
  <si>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</si>
  <si>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</si>
  <si>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</si>
  <si>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</si>
  <si>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</si>
  <si>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</si>
  <si>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</si>
  <si>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</si>
  <si>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</si>
  <si>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</si>
  <si>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</si>
  <si>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</si>
  <si>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</si>
  <si>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</si>
  <si>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</si>
  <si>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</si>
  <si>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</si>
  <si>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</si>
  <si>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</si>
  <si>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</si>
  <si>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</si>
  <si>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</si>
  <si>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</si>
  <si>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</si>
  <si>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</si>
  <si>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</si>
  <si>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</si>
  <si>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</si>
  <si>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</si>
  <si>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</si>
  <si>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</si>
  <si>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</si>
  <si>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</si>
  <si>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</si>
  <si>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</si>
  <si>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</si>
  <si>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</si>
  <si>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</si>
  <si>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</si>
  <si>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</si>
  <si>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</si>
  <si>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</si>
  <si>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</si>
  <si>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</si>
  <si>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</si>
  <si>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</si>
  <si>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</si>
  <si>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</si>
  <si>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</si>
  <si>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</si>
  <si>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</si>
  <si>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</si>
  <si>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</si>
  <si>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</si>
  <si>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</si>
  <si>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</si>
  <si>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</si>
  <si>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</si>
  <si>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</si>
  <si>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</si>
  <si>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</si>
  <si>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</si>
  <si>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</si>
  <si>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</si>
  <si>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</si>
  <si>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</si>
  <si>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</si>
  <si>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</si>
  <si>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</si>
  <si>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</si>
  <si>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</si>
  <si>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</si>
  <si>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</si>
  <si>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</si>
  <si>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</si>
  <si>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</si>
  <si>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</si>
  <si>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</si>
  <si>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</si>
  <si>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</si>
  <si>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</si>
  <si>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</si>
  <si>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</si>
  <si>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</si>
  <si>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</si>
  <si>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</si>
  <si>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</si>
  <si>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</si>
  <si>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</si>
  <si>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</si>
  <si>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</si>
  <si>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</si>
  <si>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</si>
  <si>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</si>
  <si>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</si>
  <si>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Bienes Nacionales</t>
  </si>
  <si>
    <t>Total de Gastos</t>
  </si>
  <si>
    <t xml:space="preserve">                                                       Preparado por:   Valentina de la Cruz                                                                           </t>
  </si>
  <si>
    <t xml:space="preserve">                                                                                        Analista Dep. de Presupuesto                                                                                  </t>
  </si>
  <si>
    <t xml:space="preserve">  Revisado por:    Lic. Felipe Lopez</t>
  </si>
  <si>
    <t>Aprobado por: Lic. Maria Mercedes Troncoso</t>
  </si>
  <si>
    <t>Enc. Contabilidad</t>
  </si>
  <si>
    <t>Año 2026</t>
  </si>
  <si>
    <t xml:space="preserve"> Directora Fianaciera</t>
  </si>
  <si>
    <t>Total General: FUENTE SIGEF.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</si>
</sst>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164" fontId="3" fillId="0" borderId="0" xfId="0" applyNumberFormat="1" applyFont="1"/>
    <xf numFmtId="0" fontId="6" fillId="5" borderId="2" xfId="0" applyFont="1" applyFill="1" applyBorder="1" applyAlignment="1">
      <alignment vertical="center"/>
    </xf>
    <xf numFmtId="0" fontId="3" fillId="0" borderId="0" xfId="0" applyFont="1"/>
    <xf numFmtId="0" fontId="3" fillId="0" borderId="14" xfId="0" applyFont="1" applyBorder="1" applyAlignment="1">
      <alignment wrapText="1"/>
    </xf>
    <xf numFmtId="4" fontId="0" fillId="0" borderId="12" xfId="0" applyNumberFormat="1" applyBorder="1"/>
    <xf numFmtId="4" fontId="0" fillId="0" borderId="0" xfId="0" applyNumberFormat="1"/>
    <xf numFmtId="0" fontId="3" fillId="0" borderId="15" xfId="0" applyFont="1" applyBorder="1" applyAlignment="1">
      <alignment horizontal="left"/>
    </xf>
    <xf numFmtId="43" fontId="0" fillId="0" borderId="0" xfId="0" applyNumberFormat="1"/>
    <xf numFmtId="0" fontId="0" fillId="3" borderId="0" xfId="0" applyFill="1" applyAlignment="1">
      <alignment horizontal="left" indent="2"/>
    </xf>
    <xf numFmtId="43" fontId="0" fillId="0" borderId="0" xfId="1" applyFont="1"/>
    <xf numFmtId="0" fontId="8" fillId="0" borderId="13" xfId="0" applyFont="1" applyBorder="1"/>
    <xf numFmtId="0" fontId="5" fillId="0" borderId="0" xfId="0" applyFont="1"/>
    <xf numFmtId="0" fontId="5" fillId="0" borderId="13" xfId="0" applyFont="1" applyBorder="1"/>
    <xf numFmtId="0" fontId="8" fillId="0" borderId="0" xfId="0" applyFont="1"/>
    <xf numFmtId="4" fontId="3" fillId="0" borderId="12" xfId="0" applyNumberFormat="1" applyFont="1" applyBorder="1"/>
    <xf numFmtId="4" fontId="3" fillId="6" borderId="1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top" wrapText="1" readingOrder="1"/>
    </xf>
    <xf numFmtId="0" fontId="7" fillId="3" borderId="0" xfId="0" applyFont="1" applyFill="1" applyAlignment="1">
      <alignment horizontal="center" vertical="top" wrapText="1" readingOrder="1"/>
    </xf>
    <xf numFmtId="0" fontId="2" fillId="2" borderId="16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3" borderId="5" xfId="0" applyFont="1" applyFill="1" applyBorder="1" applyAlignment="1">
      <alignment horizontal="center" vertical="top" wrapText="1" readingOrder="1"/>
    </xf>
    <xf numFmtId="0" fontId="9" fillId="3" borderId="0" xfId="0" applyFont="1" applyFill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11</xdr:row>
      <xdr:rowOff>133349</xdr:rowOff>
    </xdr:from>
    <xdr:to>
      <xdr:col>19</xdr:col>
      <xdr:colOff>638175</xdr:colOff>
      <xdr:row>11</xdr:row>
      <xdr:rowOff>179068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V="1">
          <a:off x="17926050" y="1142999"/>
          <a:ext cx="30480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 i="1"/>
        </a:p>
      </xdr:txBody>
    </xdr:sp>
    <xdr:clientData/>
  </xdr:twoCellAnchor>
  <xdr:twoCellAnchor>
    <xdr:from>
      <xdr:col>19</xdr:col>
      <xdr:colOff>666749</xdr:colOff>
      <xdr:row>15</xdr:row>
      <xdr:rowOff>85725</xdr:rowOff>
    </xdr:from>
    <xdr:to>
      <xdr:col>20</xdr:col>
      <xdr:colOff>209550</xdr:colOff>
      <xdr:row>21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flipH="1" flipV="1">
          <a:off x="18259424" y="1885950"/>
          <a:ext cx="304801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8</xdr:col>
      <xdr:colOff>508000</xdr:colOff>
      <xdr:row>10</xdr:row>
      <xdr:rowOff>20237</xdr:rowOff>
    </xdr:to>
    <xdr:pic>
      <xdr:nvPicPr>
        <xdr:cNvPr id="11" name="Imagen 10" descr="Transparencia | Ministerio de Hacienda y Economía RD">
          <a:extLst>
            <a:ext uri="{FF2B5EF4-FFF2-40B4-BE49-F238E27FC236}">
              <a16:creationId xmlns:a16="http://schemas.microsoft.com/office/drawing/2014/main" id="{53215874-BDE4-7C42-DAD0-276CD02C37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4" t="11063" r="4655" b="14291"/>
        <a:stretch>
          <a:fillRect/>
        </a:stretch>
      </xdr:blipFill>
      <xdr:spPr bwMode="auto">
        <a:xfrm>
          <a:off x="10869083" y="0"/>
          <a:ext cx="2698750" cy="2094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9:S117"/>
  <sheetViews>
    <sheetView showGridLines="0" tabSelected="1" topLeftCell="A7" zoomScale="90" zoomScaleNormal="90" workbookViewId="0">
      <selection activeCell="C93" sqref="C93"/>
    </sheetView>
  </sheetViews>
  <sheetFormatPr baseColWidth="10" defaultColWidth="11.42578125" defaultRowHeight="15" x14ac:dyDescent="0.25"/>
  <cols>
    <col min="1" max="1" width="4" customWidth="1"/>
    <col min="2" max="2" width="1.7109375" customWidth="1"/>
    <col min="3" max="3" width="93" customWidth="1"/>
    <col min="4" max="4" width="22" customWidth="1"/>
    <col min="5" max="5" width="23.42578125" customWidth="1"/>
    <col min="6" max="6" width="18.7109375" customWidth="1"/>
    <col min="7" max="7" width="18" customWidth="1"/>
    <col min="8" max="8" width="14.85546875" customWidth="1"/>
    <col min="9" max="9" width="16.140625" customWidth="1"/>
    <col min="10" max="10" width="15.85546875" customWidth="1"/>
    <col min="11" max="11" width="18.5703125" customWidth="1"/>
    <col min="12" max="12" width="14.85546875" customWidth="1"/>
    <col min="13" max="13" width="17.5703125" customWidth="1"/>
    <col min="14" max="15" width="16.7109375" customWidth="1"/>
    <col min="16" max="16" width="17.85546875" customWidth="1"/>
    <col min="17" max="17" width="10" customWidth="1"/>
    <col min="18" max="18" width="18.42578125" customWidth="1"/>
  </cols>
  <sheetData>
    <row r="9" spans="3:19" x14ac:dyDescent="0.25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3:19" ht="28.5" customHeight="1" x14ac:dyDescent="0.25">
      <c r="C10" s="3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</row>
    <row r="11" spans="3:19" ht="21" customHeight="1" x14ac:dyDescent="0.25">
      <c r="C11" s="36" t="s">
        <v>96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3:19" ht="15.75" x14ac:dyDescent="0.25">
      <c r="C12" s="39" t="s">
        <v>103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</row>
    <row r="13" spans="3:19" ht="15.75" customHeight="1" x14ac:dyDescent="0.25">
      <c r="C13" s="41" t="s">
        <v>90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16"/>
    </row>
    <row r="14" spans="3:19" ht="15.75" customHeight="1" x14ac:dyDescent="0.25">
      <c r="C14" s="30" t="s">
        <v>75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6" spans="3:19" ht="25.5" customHeight="1" x14ac:dyDescent="0.25">
      <c r="C16" s="27" t="s">
        <v>65</v>
      </c>
      <c r="D16" s="28" t="s">
        <v>92</v>
      </c>
      <c r="E16" s="28" t="s">
        <v>91</v>
      </c>
      <c r="F16" s="31" t="s">
        <v>89</v>
      </c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</row>
    <row r="17" spans="3:19" x14ac:dyDescent="0.25">
      <c r="C17" s="38"/>
      <c r="D17" s="29"/>
      <c r="E17" s="29"/>
      <c r="F17" s="5" t="s">
        <v>77</v>
      </c>
      <c r="G17" s="5" t="s">
        <v>78</v>
      </c>
      <c r="H17" s="5" t="s">
        <v>79</v>
      </c>
      <c r="I17" s="5" t="s">
        <v>80</v>
      </c>
      <c r="J17" s="6" t="s">
        <v>81</v>
      </c>
      <c r="K17" s="5" t="s">
        <v>82</v>
      </c>
      <c r="L17" s="6" t="s">
        <v>83</v>
      </c>
      <c r="M17" s="5" t="s">
        <v>84</v>
      </c>
      <c r="N17" s="5" t="s">
        <v>85</v>
      </c>
      <c r="O17" s="5" t="s">
        <v>86</v>
      </c>
      <c r="P17" s="5" t="s">
        <v>87</v>
      </c>
      <c r="Q17" s="6" t="s">
        <v>88</v>
      </c>
      <c r="R17" s="5" t="s">
        <v>76</v>
      </c>
    </row>
    <row r="18" spans="3:19" x14ac:dyDescent="0.25">
      <c r="C18" s="17" t="s">
        <v>0</v>
      </c>
      <c r="D18" s="11"/>
      <c r="E18" s="1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3:19" x14ac:dyDescent="0.25">
      <c r="C19" s="2" t="s">
        <v>1</v>
      </c>
      <c r="D19" s="25">
        <f>+D20+D21+D22+D23+D24</f>
        <v>1064449779</v>
      </c>
      <c r="E19" s="25">
        <f>+E20+E21+E22+E23+E24</f>
        <v>0</v>
      </c>
      <c r="F19" s="25">
        <f t="shared" ref="F19:G19" si="0">+F20+F21+F22+F23+F24</f>
        <v>53346972.850000001</v>
      </c>
      <c r="G19" s="25">
        <f t="shared" si="0"/>
        <v>52857762.910000004</v>
      </c>
      <c r="H19" s="25">
        <f t="shared" ref="H19:L19" si="1">+H20+H21+H22+H23+H24</f>
        <v>52463649.13000001</v>
      </c>
      <c r="I19" s="25">
        <f t="shared" si="1"/>
        <v>54845325.819999978</v>
      </c>
      <c r="J19" s="25">
        <f t="shared" si="1"/>
        <v>0</v>
      </c>
      <c r="K19" s="25">
        <f t="shared" si="1"/>
        <v>0</v>
      </c>
      <c r="L19" s="25">
        <f t="shared" si="1"/>
        <v>0</v>
      </c>
      <c r="M19" s="25">
        <f t="shared" ref="M19:Q19" si="2">+M20+M21+M22+M23+M24</f>
        <v>0</v>
      </c>
      <c r="N19" s="25">
        <f t="shared" si="2"/>
        <v>0</v>
      </c>
      <c r="O19" s="25">
        <f t="shared" si="2"/>
        <v>0</v>
      </c>
      <c r="P19" s="25">
        <f t="shared" si="2"/>
        <v>0</v>
      </c>
      <c r="Q19" s="25">
        <f t="shared" si="2"/>
        <v>0</v>
      </c>
      <c r="R19" s="25">
        <f t="shared" ref="R19" si="3">+R20+R21+R22+R23+R24</f>
        <v>213513710.70999998</v>
      </c>
    </row>
    <row r="20" spans="3:19" x14ac:dyDescent="0.25">
      <c r="C20" s="3" t="s">
        <v>2</v>
      </c>
      <c r="D20" s="15">
        <v>626172868</v>
      </c>
      <c r="E20" s="15">
        <v>0</v>
      </c>
      <c r="F20" s="15">
        <v>40135744.039999999</v>
      </c>
      <c r="G20" s="15">
        <f>79690657.31-F20</f>
        <v>39554913.270000003</v>
      </c>
      <c r="H20" s="15">
        <f>118786934.68-F20-G20</f>
        <v>39096277.370000012</v>
      </c>
      <c r="I20" s="15">
        <f>160210370.6-H20-G20-F20</f>
        <v>41423435.919999979</v>
      </c>
      <c r="J20" s="15"/>
      <c r="K20" s="15"/>
      <c r="L20" s="15"/>
      <c r="M20" s="15"/>
      <c r="N20" s="15"/>
      <c r="O20" s="15"/>
      <c r="P20" s="15"/>
      <c r="Q20" s="15">
        <v>0</v>
      </c>
      <c r="R20" s="15">
        <f>SUM(F20:Q20)</f>
        <v>160210370.59999999</v>
      </c>
    </row>
    <row r="21" spans="3:19" x14ac:dyDescent="0.25">
      <c r="C21" s="3" t="s">
        <v>3</v>
      </c>
      <c r="D21" s="15">
        <v>350641113</v>
      </c>
      <c r="E21" s="15">
        <v>0</v>
      </c>
      <c r="F21" s="15">
        <v>7110165.6100000003</v>
      </c>
      <c r="G21" s="15">
        <f>14338331.22-F21</f>
        <v>7228165.6100000003</v>
      </c>
      <c r="H21" s="15">
        <f>21666496.83-F21-G21</f>
        <v>7328165.6099999985</v>
      </c>
      <c r="I21" s="15">
        <f>28980662.44-H21-G21-F21</f>
        <v>7314165.6100000022</v>
      </c>
      <c r="J21" s="15"/>
      <c r="K21" s="15"/>
      <c r="L21" s="15"/>
      <c r="M21" s="15"/>
      <c r="N21" s="15"/>
      <c r="O21" s="15"/>
      <c r="P21" s="15"/>
      <c r="Q21" s="15">
        <v>0</v>
      </c>
      <c r="R21" s="15">
        <f t="shared" ref="R21:R24" si="4">+F21+G21+H21+I21+J21+K21+L21+M21+N21+O21+P21+Q21</f>
        <v>28980662.440000001</v>
      </c>
    </row>
    <row r="22" spans="3:19" x14ac:dyDescent="0.25">
      <c r="C22" s="3" t="s">
        <v>4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/>
      <c r="K22" s="15"/>
      <c r="L22" s="15"/>
      <c r="M22" s="15"/>
      <c r="N22" s="15"/>
      <c r="O22" s="15"/>
      <c r="P22" s="15"/>
      <c r="Q22" s="15">
        <v>0</v>
      </c>
      <c r="R22" s="15">
        <f t="shared" si="4"/>
        <v>0</v>
      </c>
      <c r="S22" s="7"/>
    </row>
    <row r="23" spans="3:19" x14ac:dyDescent="0.25">
      <c r="C23" s="3" t="s">
        <v>5</v>
      </c>
      <c r="D23" s="15">
        <v>12000000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/>
      <c r="K23" s="15"/>
      <c r="L23" s="15"/>
      <c r="M23" s="15"/>
      <c r="N23" s="15"/>
      <c r="O23" s="15"/>
      <c r="P23" s="15"/>
      <c r="Q23" s="15">
        <v>0</v>
      </c>
      <c r="R23" s="15">
        <f t="shared" si="4"/>
        <v>0</v>
      </c>
    </row>
    <row r="24" spans="3:19" x14ac:dyDescent="0.25">
      <c r="C24" s="3" t="s">
        <v>6</v>
      </c>
      <c r="D24" s="15">
        <v>75635798</v>
      </c>
      <c r="E24" s="15">
        <v>0</v>
      </c>
      <c r="F24" s="15">
        <v>6101063.2000000002</v>
      </c>
      <c r="G24" s="15">
        <f>12175747.23-F24</f>
        <v>6074684.0300000003</v>
      </c>
      <c r="H24" s="15">
        <f>18214953.38-F24-G24</f>
        <v>6039206.1499999994</v>
      </c>
      <c r="I24" s="15">
        <f>24322677.67-H24-G24-F24</f>
        <v>6107724.2900000019</v>
      </c>
      <c r="J24" s="15"/>
      <c r="K24" s="15"/>
      <c r="L24" s="15"/>
      <c r="M24" s="15"/>
      <c r="N24" s="15"/>
      <c r="O24" s="15"/>
      <c r="P24" s="15"/>
      <c r="Q24" s="15">
        <v>0</v>
      </c>
      <c r="R24" s="15">
        <f t="shared" si="4"/>
        <v>24322677.670000002</v>
      </c>
    </row>
    <row r="25" spans="3:19" x14ac:dyDescent="0.25">
      <c r="C25" s="2" t="s">
        <v>7</v>
      </c>
      <c r="D25" s="25">
        <f>+D26+D27+D28+D29+D30+D31+D32+D33+D34</f>
        <v>61013145</v>
      </c>
      <c r="E25" s="25">
        <f>+E26+E27+E28+E29+E30+E31+E32+E33+E34</f>
        <v>0</v>
      </c>
      <c r="F25" s="25">
        <f t="shared" ref="F25:G25" si="5">+F26+F27+F28+F29+F30+F31+F32+F33+F34</f>
        <v>2369446.7999999998</v>
      </c>
      <c r="G25" s="25">
        <f t="shared" si="5"/>
        <v>3340848.0599999996</v>
      </c>
      <c r="H25" s="25">
        <f t="shared" ref="H25:L25" si="6">+H26+H27+H28+H29+H30+H31+H32+H33+H34</f>
        <v>2317670.3899999997</v>
      </c>
      <c r="I25" s="25">
        <f t="shared" si="6"/>
        <v>3577229.4400000004</v>
      </c>
      <c r="J25" s="25">
        <f t="shared" si="6"/>
        <v>0</v>
      </c>
      <c r="K25" s="25">
        <f t="shared" si="6"/>
        <v>0</v>
      </c>
      <c r="L25" s="25">
        <f t="shared" si="6"/>
        <v>0</v>
      </c>
      <c r="M25" s="25">
        <f t="shared" ref="M25:Q25" si="7">+M26+M27+M28+M29+M30+M31+M32+M33+M34</f>
        <v>0</v>
      </c>
      <c r="N25" s="25">
        <f t="shared" si="7"/>
        <v>0</v>
      </c>
      <c r="O25" s="25">
        <f t="shared" si="7"/>
        <v>0</v>
      </c>
      <c r="P25" s="25">
        <f t="shared" si="7"/>
        <v>0</v>
      </c>
      <c r="Q25" s="25">
        <f t="shared" si="7"/>
        <v>0</v>
      </c>
      <c r="R25" s="25">
        <f>+R26+R27+R28+R29+R30+R31+R32+R33+R34</f>
        <v>11605194.689999999</v>
      </c>
    </row>
    <row r="26" spans="3:19" x14ac:dyDescent="0.25">
      <c r="C26" s="3" t="s">
        <v>8</v>
      </c>
      <c r="D26" s="15">
        <v>20650000</v>
      </c>
      <c r="E26" s="15">
        <v>0</v>
      </c>
      <c r="F26" s="15">
        <v>1553527.16</v>
      </c>
      <c r="G26" s="15">
        <f>3043969.88-F26</f>
        <v>1490442.72</v>
      </c>
      <c r="H26" s="15">
        <f>4506160.9-F26-G26</f>
        <v>1462191.0200000003</v>
      </c>
      <c r="I26" s="15">
        <f>5928597.67-H26-G26-F26</f>
        <v>1422436.7699999998</v>
      </c>
      <c r="J26" s="15"/>
      <c r="K26" s="15"/>
      <c r="L26" s="15"/>
      <c r="M26" s="15"/>
      <c r="N26" s="15"/>
      <c r="O26" s="15"/>
      <c r="P26" s="15"/>
      <c r="Q26" s="15">
        <v>0</v>
      </c>
      <c r="R26" s="15">
        <f>+F26+G26+H26+I26+J26+K26+L26+M26+N26+O26+P26+Q26</f>
        <v>5928597.6699999999</v>
      </c>
    </row>
    <row r="27" spans="3:19" x14ac:dyDescent="0.25">
      <c r="C27" s="3" t="s">
        <v>9</v>
      </c>
      <c r="D27" s="15">
        <v>6268915</v>
      </c>
      <c r="E27" s="15">
        <v>0</v>
      </c>
      <c r="F27" s="15">
        <v>0</v>
      </c>
      <c r="G27" s="15">
        <v>0</v>
      </c>
      <c r="H27" s="15">
        <v>0</v>
      </c>
      <c r="I27" s="15">
        <v>284651.40000000002</v>
      </c>
      <c r="J27" s="15"/>
      <c r="K27" s="15"/>
      <c r="L27" s="15"/>
      <c r="M27" s="15"/>
      <c r="N27" s="15"/>
      <c r="O27" s="15"/>
      <c r="P27" s="15"/>
      <c r="Q27" s="15">
        <v>0</v>
      </c>
      <c r="R27" s="15">
        <f t="shared" ref="R27:R34" si="8">+F27+G27+H27+I27+J27+K27+L27+M27+N27+O27+P27+Q27</f>
        <v>284651.40000000002</v>
      </c>
    </row>
    <row r="28" spans="3:19" x14ac:dyDescent="0.25">
      <c r="C28" s="3" t="s">
        <v>10</v>
      </c>
      <c r="D28" s="15">
        <v>10000000</v>
      </c>
      <c r="E28" s="15">
        <v>0</v>
      </c>
      <c r="F28" s="15">
        <v>0</v>
      </c>
      <c r="G28" s="15">
        <v>926360</v>
      </c>
      <c r="H28" s="15">
        <f>926360-G28</f>
        <v>0</v>
      </c>
      <c r="I28" s="15">
        <v>0</v>
      </c>
      <c r="J28" s="15"/>
      <c r="K28" s="15"/>
      <c r="L28" s="15"/>
      <c r="M28" s="15"/>
      <c r="N28" s="15"/>
      <c r="O28" s="15"/>
      <c r="P28" s="15"/>
      <c r="Q28" s="15">
        <v>0</v>
      </c>
      <c r="R28" s="15">
        <f>SUM(F28:Q28)</f>
        <v>926360</v>
      </c>
    </row>
    <row r="29" spans="3:19" x14ac:dyDescent="0.25">
      <c r="C29" s="3" t="s">
        <v>11</v>
      </c>
      <c r="D29" s="15">
        <v>150000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/>
      <c r="K29" s="15"/>
      <c r="L29" s="15"/>
      <c r="M29" s="15"/>
      <c r="N29" s="15"/>
      <c r="O29" s="15"/>
      <c r="P29" s="15"/>
      <c r="Q29" s="15">
        <v>0</v>
      </c>
      <c r="R29" s="15">
        <f t="shared" si="8"/>
        <v>0</v>
      </c>
    </row>
    <row r="30" spans="3:19" x14ac:dyDescent="0.25">
      <c r="C30" s="3" t="s">
        <v>12</v>
      </c>
      <c r="D30" s="15">
        <v>1091600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/>
      <c r="K30" s="15"/>
      <c r="L30" s="15"/>
      <c r="M30" s="15"/>
      <c r="N30" s="15"/>
      <c r="O30" s="15"/>
      <c r="P30" s="15"/>
      <c r="Q30" s="15">
        <v>0</v>
      </c>
      <c r="R30" s="15">
        <f t="shared" si="8"/>
        <v>0</v>
      </c>
    </row>
    <row r="31" spans="3:19" x14ac:dyDescent="0.25">
      <c r="C31" s="3" t="s">
        <v>13</v>
      </c>
      <c r="D31" s="15">
        <v>16000000</v>
      </c>
      <c r="E31" s="15">
        <v>0</v>
      </c>
      <c r="F31" s="15">
        <v>815919.64</v>
      </c>
      <c r="G31" s="15">
        <f>1739964.98-F31</f>
        <v>924045.34</v>
      </c>
      <c r="H31" s="15">
        <f>2524715.26-F31-G31</f>
        <v>784750.27999999968</v>
      </c>
      <c r="I31" s="15">
        <f>3324166.35-H31-G31-F31</f>
        <v>799451.09000000043</v>
      </c>
      <c r="J31" s="15"/>
      <c r="K31" s="15"/>
      <c r="L31" s="15"/>
      <c r="M31" s="15"/>
      <c r="N31" s="15"/>
      <c r="O31" s="15"/>
      <c r="P31" s="15"/>
      <c r="Q31" s="15">
        <v>0</v>
      </c>
      <c r="R31" s="15">
        <f t="shared" si="8"/>
        <v>3324166.35</v>
      </c>
    </row>
    <row r="32" spans="3:19" x14ac:dyDescent="0.25">
      <c r="C32" s="3" t="s">
        <v>14</v>
      </c>
      <c r="D32" s="15">
        <v>200000</v>
      </c>
      <c r="E32" s="15">
        <v>0</v>
      </c>
      <c r="F32" s="15">
        <v>0</v>
      </c>
      <c r="G32" s="15">
        <v>0</v>
      </c>
      <c r="H32" s="15">
        <v>70729.09</v>
      </c>
      <c r="I32" s="15">
        <f>111321.09-H32</f>
        <v>40592</v>
      </c>
      <c r="J32" s="15"/>
      <c r="K32" s="15"/>
      <c r="L32" s="15"/>
      <c r="M32" s="15"/>
      <c r="N32" s="15"/>
      <c r="O32" s="15"/>
      <c r="P32" s="15"/>
      <c r="Q32" s="15">
        <v>0</v>
      </c>
      <c r="R32" s="15">
        <f t="shared" si="8"/>
        <v>111321.09</v>
      </c>
    </row>
    <row r="33" spans="3:18" x14ac:dyDescent="0.25">
      <c r="C33" s="3" t="s">
        <v>15</v>
      </c>
      <c r="D33" s="15">
        <v>3252630</v>
      </c>
      <c r="E33" s="15">
        <v>0</v>
      </c>
      <c r="F33" s="15">
        <v>0</v>
      </c>
      <c r="G33" s="15">
        <v>0</v>
      </c>
      <c r="H33" s="15">
        <v>0</v>
      </c>
      <c r="I33" s="15">
        <v>493293.18</v>
      </c>
      <c r="J33" s="15"/>
      <c r="K33" s="15"/>
      <c r="L33" s="15"/>
      <c r="M33" s="15"/>
      <c r="N33" s="15"/>
      <c r="O33" s="15"/>
      <c r="P33" s="15"/>
      <c r="Q33" s="15">
        <v>0</v>
      </c>
      <c r="R33" s="15">
        <f>+F33+G33+H33+I33+J33+K33+L33+M33+N33+O33+P33+Q33-G33</f>
        <v>493293.18</v>
      </c>
    </row>
    <row r="34" spans="3:18" x14ac:dyDescent="0.25">
      <c r="C34" s="3" t="s">
        <v>16</v>
      </c>
      <c r="D34" s="15">
        <v>3400000</v>
      </c>
      <c r="E34" s="15">
        <v>0</v>
      </c>
      <c r="F34" s="15">
        <v>0</v>
      </c>
      <c r="G34" s="15">
        <v>0</v>
      </c>
      <c r="H34" s="15">
        <v>0</v>
      </c>
      <c r="I34" s="15">
        <v>536805</v>
      </c>
      <c r="J34" s="15"/>
      <c r="K34" s="15"/>
      <c r="L34" s="15"/>
      <c r="M34" s="15"/>
      <c r="N34" s="15"/>
      <c r="O34" s="15"/>
      <c r="P34" s="15"/>
      <c r="Q34" s="15">
        <v>0</v>
      </c>
      <c r="R34" s="15">
        <f t="shared" si="8"/>
        <v>536805</v>
      </c>
    </row>
    <row r="35" spans="3:18" x14ac:dyDescent="0.25">
      <c r="C35" s="2" t="s">
        <v>17</v>
      </c>
      <c r="D35" s="25">
        <f>+D36+D37+D38+D39+D40+D41+D42+D43+D44</f>
        <v>31145718</v>
      </c>
      <c r="E35" s="25">
        <f>+E36+E37+E38+E39+E40+E41+E42+E43+E44</f>
        <v>0</v>
      </c>
      <c r="F35" s="25">
        <f t="shared" ref="F35:G35" si="9">+F36+F37+F38+F39+F40+F41+F42+F43+F44</f>
        <v>0</v>
      </c>
      <c r="G35" s="25">
        <f t="shared" si="9"/>
        <v>734367.22</v>
      </c>
      <c r="H35" s="25">
        <f t="shared" ref="H35:L35" si="10">+H36+H37+H38+H39+H40+H41+H42+H43+H44</f>
        <v>1818925.78</v>
      </c>
      <c r="I35" s="25">
        <f t="shared" si="10"/>
        <v>632815.3899999999</v>
      </c>
      <c r="J35" s="25">
        <f t="shared" si="10"/>
        <v>0</v>
      </c>
      <c r="K35" s="25">
        <f t="shared" si="10"/>
        <v>0</v>
      </c>
      <c r="L35" s="25">
        <f t="shared" si="10"/>
        <v>0</v>
      </c>
      <c r="M35" s="25">
        <f t="shared" ref="M35:Q35" si="11">+M36+M37+M38+M39+M40+M41+M42+M43+M44</f>
        <v>0</v>
      </c>
      <c r="N35" s="25">
        <f t="shared" si="11"/>
        <v>0</v>
      </c>
      <c r="O35" s="25">
        <f t="shared" si="11"/>
        <v>0</v>
      </c>
      <c r="P35" s="25">
        <f t="shared" si="11"/>
        <v>0</v>
      </c>
      <c r="Q35" s="25">
        <f t="shared" si="11"/>
        <v>0</v>
      </c>
      <c r="R35" s="25">
        <f t="shared" ref="R35" si="12">+R36+R37+R38+R39+R40+R41+R42+R43+R44</f>
        <v>3186108.3899999997</v>
      </c>
    </row>
    <row r="36" spans="3:18" x14ac:dyDescent="0.25">
      <c r="C36" s="3" t="s">
        <v>18</v>
      </c>
      <c r="D36" s="15">
        <v>397701</v>
      </c>
      <c r="E36" s="15">
        <v>0</v>
      </c>
      <c r="F36" s="15">
        <v>0</v>
      </c>
      <c r="G36" s="15">
        <v>117215</v>
      </c>
      <c r="H36" s="15">
        <f>562125.99-G36</f>
        <v>444910.99</v>
      </c>
      <c r="I36" s="15">
        <f>663633.99-H36-G36</f>
        <v>101508</v>
      </c>
      <c r="J36" s="15"/>
      <c r="K36" s="15"/>
      <c r="L36" s="15"/>
      <c r="M36" s="15"/>
      <c r="N36" s="15"/>
      <c r="O36" s="15"/>
      <c r="P36" s="15"/>
      <c r="Q36" s="15">
        <v>0</v>
      </c>
      <c r="R36" s="15">
        <f>+F36+G36+H36+I36+J36+K36+L36+M36+N36+O36+P36+Q36</f>
        <v>663633.99</v>
      </c>
    </row>
    <row r="37" spans="3:18" s="4" customFormat="1" x14ac:dyDescent="0.25">
      <c r="C37" s="19" t="s">
        <v>19</v>
      </c>
      <c r="D37" s="15">
        <v>2050000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/>
      <c r="K37" s="15"/>
      <c r="L37" s="15"/>
      <c r="M37" s="15"/>
      <c r="N37" s="15"/>
      <c r="O37" s="15"/>
      <c r="P37" s="15"/>
      <c r="Q37" s="15">
        <v>0</v>
      </c>
      <c r="R37" s="15">
        <f t="shared" ref="R37:R44" si="13">+F37+G37+H37+I37+J37+K37+L37+M37+N37+O37+P37+Q37</f>
        <v>0</v>
      </c>
    </row>
    <row r="38" spans="3:18" x14ac:dyDescent="0.25">
      <c r="C38" s="3" t="s">
        <v>20</v>
      </c>
      <c r="D38" s="15">
        <v>3416612</v>
      </c>
      <c r="E38" s="15">
        <v>0</v>
      </c>
      <c r="F38" s="15">
        <v>0</v>
      </c>
      <c r="G38" s="15">
        <v>0</v>
      </c>
      <c r="H38" s="15">
        <v>683290.8</v>
      </c>
      <c r="I38" s="15">
        <f>1054436.2-H38</f>
        <v>371145.39999999991</v>
      </c>
      <c r="J38" s="15"/>
      <c r="K38" s="15"/>
      <c r="L38" s="15"/>
      <c r="M38" s="15"/>
      <c r="N38" s="15"/>
      <c r="O38" s="15"/>
      <c r="P38" s="15"/>
      <c r="Q38" s="15">
        <v>0</v>
      </c>
      <c r="R38" s="15">
        <f t="shared" si="13"/>
        <v>1054436.2</v>
      </c>
    </row>
    <row r="39" spans="3:18" x14ac:dyDescent="0.25">
      <c r="C39" s="3" t="s">
        <v>21</v>
      </c>
      <c r="D39" s="15">
        <v>15000</v>
      </c>
      <c r="E39" s="15">
        <v>0</v>
      </c>
      <c r="F39" s="15">
        <v>0</v>
      </c>
      <c r="G39" s="15">
        <v>0</v>
      </c>
      <c r="H39" s="15">
        <v>0</v>
      </c>
      <c r="I39" s="15">
        <v>10195.200000000001</v>
      </c>
      <c r="J39" s="15"/>
      <c r="K39" s="15"/>
      <c r="L39" s="15"/>
      <c r="M39" s="15"/>
      <c r="N39" s="15"/>
      <c r="O39" s="15"/>
      <c r="P39" s="15"/>
      <c r="Q39" s="15">
        <v>0</v>
      </c>
      <c r="R39" s="15">
        <f t="shared" si="13"/>
        <v>10195.200000000001</v>
      </c>
    </row>
    <row r="40" spans="3:18" x14ac:dyDescent="0.25">
      <c r="C40" s="3" t="s">
        <v>22</v>
      </c>
      <c r="D40" s="15">
        <v>138250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/>
      <c r="K40" s="15"/>
      <c r="L40" s="15"/>
      <c r="M40" s="15"/>
      <c r="N40" s="15"/>
      <c r="O40" s="15"/>
      <c r="P40" s="15"/>
      <c r="Q40" s="15">
        <v>0</v>
      </c>
      <c r="R40" s="15">
        <f t="shared" si="13"/>
        <v>0</v>
      </c>
    </row>
    <row r="41" spans="3:18" x14ac:dyDescent="0.25">
      <c r="C41" s="3" t="s">
        <v>23</v>
      </c>
      <c r="D41" s="15">
        <v>115450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/>
      <c r="K41" s="15"/>
      <c r="L41" s="15"/>
      <c r="M41" s="15"/>
      <c r="N41" s="15"/>
      <c r="O41" s="15"/>
      <c r="P41" s="15"/>
      <c r="Q41" s="15">
        <v>0</v>
      </c>
      <c r="R41" s="15">
        <f t="shared" si="13"/>
        <v>0</v>
      </c>
    </row>
    <row r="42" spans="3:18" x14ac:dyDescent="0.25">
      <c r="C42" s="3" t="s">
        <v>24</v>
      </c>
      <c r="D42" s="15">
        <v>17377340</v>
      </c>
      <c r="E42" s="15">
        <v>0</v>
      </c>
      <c r="F42" s="15">
        <v>0</v>
      </c>
      <c r="G42" s="15">
        <v>0</v>
      </c>
      <c r="H42" s="15">
        <v>37878</v>
      </c>
      <c r="I42" s="15">
        <f>46790.54-H42</f>
        <v>8912.5400000000009</v>
      </c>
      <c r="J42" s="15"/>
      <c r="K42" s="15"/>
      <c r="L42" s="15"/>
      <c r="M42" s="15"/>
      <c r="N42" s="15"/>
      <c r="O42" s="15"/>
      <c r="P42" s="15"/>
      <c r="Q42" s="15">
        <v>0</v>
      </c>
      <c r="R42" s="15">
        <f t="shared" si="13"/>
        <v>46790.54</v>
      </c>
    </row>
    <row r="43" spans="3:18" x14ac:dyDescent="0.25">
      <c r="C43" s="3" t="s">
        <v>25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/>
      <c r="K43" s="15"/>
      <c r="L43" s="15"/>
      <c r="M43" s="15"/>
      <c r="N43" s="15"/>
      <c r="O43" s="15"/>
      <c r="P43" s="15"/>
      <c r="Q43" s="15">
        <v>0</v>
      </c>
      <c r="R43" s="15">
        <f t="shared" si="13"/>
        <v>0</v>
      </c>
    </row>
    <row r="44" spans="3:18" x14ac:dyDescent="0.25">
      <c r="C44" s="3" t="s">
        <v>26</v>
      </c>
      <c r="D44" s="15">
        <v>7635365</v>
      </c>
      <c r="E44" s="15">
        <v>0</v>
      </c>
      <c r="F44" s="15">
        <v>0</v>
      </c>
      <c r="G44" s="15">
        <v>617152.22</v>
      </c>
      <c r="H44" s="15">
        <f>1269998.21-G44</f>
        <v>652845.99</v>
      </c>
      <c r="I44" s="15">
        <f>1411052.46-H44-G44</f>
        <v>141054.25</v>
      </c>
      <c r="J44" s="15"/>
      <c r="K44" s="15"/>
      <c r="L44" s="15"/>
      <c r="M44" s="15"/>
      <c r="N44" s="15"/>
      <c r="O44" s="15"/>
      <c r="P44" s="15"/>
      <c r="Q44" s="15">
        <v>0</v>
      </c>
      <c r="R44" s="15">
        <f t="shared" si="13"/>
        <v>1411052.46</v>
      </c>
    </row>
    <row r="45" spans="3:18" x14ac:dyDescent="0.25">
      <c r="C45" s="2" t="s">
        <v>27</v>
      </c>
      <c r="D45" s="25">
        <f>+D46+D47+D48+D49+D50+D51+D52+D53</f>
        <v>0</v>
      </c>
      <c r="E45" s="15">
        <f>+E46+E47+E48+E49+E50+E51+E52</f>
        <v>0</v>
      </c>
      <c r="F45" s="15">
        <f t="shared" ref="F45" si="14">+F46+F47+F48+F49+F50+F51+F52</f>
        <v>0</v>
      </c>
      <c r="G45" s="15">
        <f>+G46+G47+G48+G49+G50+G51+G52+G53</f>
        <v>0</v>
      </c>
      <c r="H45" s="25">
        <f>SUM(H46:H53)</f>
        <v>0</v>
      </c>
      <c r="I45" s="25">
        <f>SUM(I46:I53)</f>
        <v>0</v>
      </c>
      <c r="J45" s="15"/>
      <c r="K45" s="15"/>
      <c r="L45" s="15"/>
      <c r="M45" s="15"/>
      <c r="N45" s="15"/>
      <c r="O45" s="15"/>
      <c r="P45" s="15"/>
      <c r="Q45" s="15">
        <f t="shared" ref="Q45" si="15">+Q46+Q47+Q48+Q49+Q50+Q51+Q52</f>
        <v>0</v>
      </c>
      <c r="R45" s="15">
        <f t="shared" ref="R45" si="16">+R46+R47+R48+R49+R50+R51+R52</f>
        <v>0</v>
      </c>
    </row>
    <row r="46" spans="3:18" x14ac:dyDescent="0.25">
      <c r="C46" s="3" t="s">
        <v>28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/>
      <c r="K46" s="15"/>
      <c r="L46" s="15"/>
      <c r="M46" s="15"/>
      <c r="N46" s="15"/>
      <c r="O46" s="15"/>
      <c r="P46" s="15"/>
      <c r="Q46" s="15">
        <v>0</v>
      </c>
      <c r="R46" s="15">
        <f>+F46+G46+H46+I46+J46+K46+L46+M46+N46+O46+P46+Q46</f>
        <v>0</v>
      </c>
    </row>
    <row r="47" spans="3:18" x14ac:dyDescent="0.25">
      <c r="C47" s="3" t="s">
        <v>29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/>
      <c r="K47" s="15"/>
      <c r="L47" s="15"/>
      <c r="M47" s="15"/>
      <c r="N47" s="15"/>
      <c r="O47" s="15"/>
      <c r="P47" s="15"/>
      <c r="Q47" s="15">
        <v>0</v>
      </c>
      <c r="R47" s="15">
        <f t="shared" ref="R47:R60" si="17">+F47+G47+H47+I47+J47+K47+L47+M47+N47+O47+P47+Q47</f>
        <v>0</v>
      </c>
    </row>
    <row r="48" spans="3:18" x14ac:dyDescent="0.25">
      <c r="C48" s="3" t="s">
        <v>30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/>
      <c r="K48" s="15"/>
      <c r="L48" s="15"/>
      <c r="M48" s="15"/>
      <c r="N48" s="15"/>
      <c r="O48" s="15"/>
      <c r="P48" s="15"/>
      <c r="Q48" s="15">
        <v>0</v>
      </c>
      <c r="R48" s="15">
        <f t="shared" si="17"/>
        <v>0</v>
      </c>
    </row>
    <row r="49" spans="3:18" x14ac:dyDescent="0.25">
      <c r="C49" s="3" t="s">
        <v>31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/>
      <c r="K49" s="15"/>
      <c r="L49" s="15"/>
      <c r="M49" s="15"/>
      <c r="N49" s="15"/>
      <c r="O49" s="15"/>
      <c r="P49" s="15"/>
      <c r="Q49" s="15">
        <v>0</v>
      </c>
      <c r="R49" s="15">
        <f t="shared" si="17"/>
        <v>0</v>
      </c>
    </row>
    <row r="50" spans="3:18" x14ac:dyDescent="0.25">
      <c r="C50" s="3" t="s">
        <v>32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/>
      <c r="K50" s="15"/>
      <c r="L50" s="15"/>
      <c r="M50" s="15"/>
      <c r="N50" s="15"/>
      <c r="O50" s="15"/>
      <c r="P50" s="15"/>
      <c r="Q50" s="15">
        <v>0</v>
      </c>
      <c r="R50" s="15">
        <f t="shared" si="17"/>
        <v>0</v>
      </c>
    </row>
    <row r="51" spans="3:18" x14ac:dyDescent="0.25">
      <c r="C51" s="3" t="s">
        <v>33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/>
      <c r="K51" s="15"/>
      <c r="L51" s="15"/>
      <c r="M51" s="15"/>
      <c r="N51" s="15"/>
      <c r="O51" s="15"/>
      <c r="P51" s="15"/>
      <c r="Q51" s="15">
        <v>0</v>
      </c>
      <c r="R51" s="15">
        <f t="shared" si="17"/>
        <v>0</v>
      </c>
    </row>
    <row r="52" spans="3:18" x14ac:dyDescent="0.25">
      <c r="C52" s="3" t="s">
        <v>34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/>
      <c r="K52" s="15"/>
      <c r="L52" s="15"/>
      <c r="M52" s="15"/>
      <c r="N52" s="15"/>
      <c r="O52" s="15"/>
      <c r="P52" s="15"/>
      <c r="Q52" s="15">
        <v>0</v>
      </c>
      <c r="R52" s="15">
        <f t="shared" si="17"/>
        <v>0</v>
      </c>
    </row>
    <row r="53" spans="3:18" x14ac:dyDescent="0.25">
      <c r="C53" s="3" t="s">
        <v>35</v>
      </c>
      <c r="D53" s="15">
        <v>0</v>
      </c>
      <c r="E53" s="15">
        <f>+E54+E55+E56+E57+E58+E59+E60</f>
        <v>0</v>
      </c>
      <c r="F53" s="15">
        <f t="shared" ref="F53" si="18">+F54+F55+F56+F57+F58+F59+F60</f>
        <v>0</v>
      </c>
      <c r="G53" s="15">
        <v>0</v>
      </c>
      <c r="H53" s="15">
        <v>0</v>
      </c>
      <c r="I53" s="15">
        <v>0</v>
      </c>
      <c r="J53" s="15"/>
      <c r="K53" s="15"/>
      <c r="L53" s="15"/>
      <c r="M53" s="15"/>
      <c r="N53" s="15"/>
      <c r="O53" s="15"/>
      <c r="P53" s="15"/>
      <c r="Q53" s="15">
        <f t="shared" ref="Q53" si="19">+Q54+Q55+Q56+Q57+Q58+Q59+Q60</f>
        <v>0</v>
      </c>
      <c r="R53" s="15">
        <f t="shared" si="17"/>
        <v>0</v>
      </c>
    </row>
    <row r="54" spans="3:18" x14ac:dyDescent="0.25">
      <c r="C54" s="2" t="s">
        <v>36</v>
      </c>
      <c r="D54" s="25">
        <f>+D55+D56+D57+D58+D59+D60</f>
        <v>0</v>
      </c>
      <c r="E54" s="25">
        <v>0</v>
      </c>
      <c r="F54" s="25">
        <v>0</v>
      </c>
      <c r="G54" s="25">
        <f>+G55+G56+G57+G58+G59+G60</f>
        <v>0</v>
      </c>
      <c r="H54" s="25">
        <f>SUM(H55:H60)</f>
        <v>0</v>
      </c>
      <c r="I54" s="25">
        <f>SUM(I55:I60)</f>
        <v>0</v>
      </c>
      <c r="J54" s="25"/>
      <c r="K54" s="25"/>
      <c r="L54" s="25"/>
      <c r="M54" s="25"/>
      <c r="N54" s="25"/>
      <c r="O54" s="25"/>
      <c r="P54" s="25"/>
      <c r="Q54" s="25">
        <v>0</v>
      </c>
      <c r="R54" s="25">
        <f t="shared" si="17"/>
        <v>0</v>
      </c>
    </row>
    <row r="55" spans="3:18" x14ac:dyDescent="0.25">
      <c r="C55" s="3" t="s">
        <v>37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/>
      <c r="K55" s="15"/>
      <c r="L55" s="15"/>
      <c r="M55" s="15"/>
      <c r="N55" s="15"/>
      <c r="O55" s="15"/>
      <c r="P55" s="15"/>
      <c r="Q55" s="15">
        <v>0</v>
      </c>
      <c r="R55" s="15">
        <f t="shared" si="17"/>
        <v>0</v>
      </c>
    </row>
    <row r="56" spans="3:18" x14ac:dyDescent="0.25">
      <c r="C56" s="3" t="s">
        <v>38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/>
      <c r="K56" s="15"/>
      <c r="L56" s="15"/>
      <c r="M56" s="15"/>
      <c r="N56" s="15"/>
      <c r="O56" s="15"/>
      <c r="P56" s="15"/>
      <c r="Q56" s="15">
        <v>0</v>
      </c>
      <c r="R56" s="15">
        <f t="shared" si="17"/>
        <v>0</v>
      </c>
    </row>
    <row r="57" spans="3:18" x14ac:dyDescent="0.25">
      <c r="C57" s="3" t="s">
        <v>39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/>
      <c r="K57" s="15"/>
      <c r="L57" s="15"/>
      <c r="M57" s="15"/>
      <c r="N57" s="15"/>
      <c r="O57" s="15"/>
      <c r="P57" s="15"/>
      <c r="Q57" s="15">
        <v>0</v>
      </c>
      <c r="R57" s="15">
        <f t="shared" si="17"/>
        <v>0</v>
      </c>
    </row>
    <row r="58" spans="3:18" x14ac:dyDescent="0.25">
      <c r="C58" s="3" t="s">
        <v>40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/>
      <c r="K58" s="15"/>
      <c r="L58" s="15"/>
      <c r="M58" s="15"/>
      <c r="N58" s="15"/>
      <c r="O58" s="15"/>
      <c r="P58" s="15"/>
      <c r="Q58" s="15">
        <v>0</v>
      </c>
      <c r="R58" s="15">
        <f t="shared" si="17"/>
        <v>0</v>
      </c>
    </row>
    <row r="59" spans="3:18" x14ac:dyDescent="0.25">
      <c r="C59" s="3" t="s">
        <v>41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/>
      <c r="K59" s="15"/>
      <c r="L59" s="15"/>
      <c r="M59" s="15"/>
      <c r="N59" s="15"/>
      <c r="O59" s="15"/>
      <c r="P59" s="15"/>
      <c r="Q59" s="15">
        <v>0</v>
      </c>
      <c r="R59" s="15">
        <f t="shared" si="17"/>
        <v>0</v>
      </c>
    </row>
    <row r="60" spans="3:18" x14ac:dyDescent="0.25">
      <c r="C60" s="3" t="s">
        <v>42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/>
      <c r="K60" s="15"/>
      <c r="L60" s="15"/>
      <c r="M60" s="15"/>
      <c r="N60" s="15"/>
      <c r="O60" s="15"/>
      <c r="P60" s="15"/>
      <c r="Q60" s="15">
        <v>0</v>
      </c>
      <c r="R60" s="15">
        <f t="shared" si="17"/>
        <v>0</v>
      </c>
    </row>
    <row r="61" spans="3:18" x14ac:dyDescent="0.25">
      <c r="C61" s="2" t="s">
        <v>43</v>
      </c>
      <c r="D61" s="25">
        <f>+D62+D63+D64+D65+D66+D67+D68+D69+D70</f>
        <v>891681910</v>
      </c>
      <c r="E61" s="25">
        <f>+E62+E63+E64+E65+E66+E67+E68+E69+E70</f>
        <v>0</v>
      </c>
      <c r="F61" s="25">
        <f t="shared" ref="F61:G61" si="20">+F62+F63+F64+F65+F66+F67+F68+F69+F70</f>
        <v>0</v>
      </c>
      <c r="G61" s="25">
        <f t="shared" si="20"/>
        <v>754738900.74000001</v>
      </c>
      <c r="H61" s="25">
        <f t="shared" ref="H61:L61" si="21">+H62+H63+H64+H65+H66+H67+H68+H69+H70</f>
        <v>0</v>
      </c>
      <c r="I61" s="25">
        <f t="shared" si="21"/>
        <v>123310</v>
      </c>
      <c r="J61" s="25">
        <f t="shared" si="21"/>
        <v>0</v>
      </c>
      <c r="K61" s="25">
        <f t="shared" si="21"/>
        <v>0</v>
      </c>
      <c r="L61" s="25">
        <f t="shared" si="21"/>
        <v>0</v>
      </c>
      <c r="M61" s="25">
        <f t="shared" ref="M61:Q61" si="22">+M62+M63+M64+M65+M66+M67+M68+M69+M70</f>
        <v>0</v>
      </c>
      <c r="N61" s="25">
        <f t="shared" si="22"/>
        <v>0</v>
      </c>
      <c r="O61" s="25">
        <f t="shared" si="22"/>
        <v>0</v>
      </c>
      <c r="P61" s="25">
        <f t="shared" si="22"/>
        <v>0</v>
      </c>
      <c r="Q61" s="25">
        <f t="shared" si="22"/>
        <v>0</v>
      </c>
      <c r="R61" s="25">
        <f t="shared" ref="R61" si="23">+R62+R63+R64+R65+R66+R67+R68+R69+R70</f>
        <v>754862210.74000001</v>
      </c>
    </row>
    <row r="62" spans="3:18" x14ac:dyDescent="0.25">
      <c r="C62" s="3" t="s">
        <v>44</v>
      </c>
      <c r="D62" s="15">
        <v>6325590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/>
      <c r="K62" s="15"/>
      <c r="L62" s="15"/>
      <c r="M62" s="15"/>
      <c r="N62" s="15"/>
      <c r="O62" s="15"/>
      <c r="P62" s="15"/>
      <c r="Q62" s="15">
        <v>0</v>
      </c>
      <c r="R62" s="15">
        <f>+F62+G62+H62+I62+J62+K62+L62+M62+N62+O62+P62+Q62</f>
        <v>0</v>
      </c>
    </row>
    <row r="63" spans="3:18" x14ac:dyDescent="0.25">
      <c r="C63" s="3" t="s">
        <v>45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/>
      <c r="K63" s="15"/>
      <c r="L63" s="15"/>
      <c r="M63" s="15"/>
      <c r="N63" s="15"/>
      <c r="O63" s="15"/>
      <c r="P63" s="15"/>
      <c r="Q63" s="15">
        <v>0</v>
      </c>
      <c r="R63" s="15">
        <f t="shared" ref="R63:R70" si="24">+F63+G63+H63+I63+J63+K63+L63+M63+N63+O63+P63+Q63</f>
        <v>0</v>
      </c>
    </row>
    <row r="64" spans="3:18" x14ac:dyDescent="0.25">
      <c r="C64" s="3" t="s">
        <v>46</v>
      </c>
      <c r="D64" s="15">
        <v>188976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/>
      <c r="K64" s="15"/>
      <c r="L64" s="15"/>
      <c r="M64" s="15"/>
      <c r="N64" s="15"/>
      <c r="O64" s="15"/>
      <c r="P64" s="15"/>
      <c r="Q64" s="15">
        <v>0</v>
      </c>
      <c r="R64" s="15">
        <f t="shared" si="24"/>
        <v>0</v>
      </c>
    </row>
    <row r="65" spans="3:18" x14ac:dyDescent="0.25">
      <c r="C65" s="3" t="s">
        <v>47</v>
      </c>
      <c r="D65" s="15">
        <v>1588000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/>
      <c r="K65" s="15"/>
      <c r="L65" s="15"/>
      <c r="M65" s="15"/>
      <c r="N65" s="15"/>
      <c r="O65" s="15"/>
      <c r="P65" s="15"/>
      <c r="Q65" s="15">
        <v>0</v>
      </c>
      <c r="R65" s="15">
        <f t="shared" si="24"/>
        <v>0</v>
      </c>
    </row>
    <row r="66" spans="3:18" x14ac:dyDescent="0.25">
      <c r="C66" s="3" t="s">
        <v>48</v>
      </c>
      <c r="D66" s="15">
        <v>8199344</v>
      </c>
      <c r="E66" s="15">
        <v>0</v>
      </c>
      <c r="F66" s="15">
        <v>0</v>
      </c>
      <c r="G66" s="15">
        <v>0</v>
      </c>
      <c r="H66" s="15">
        <v>0</v>
      </c>
      <c r="I66" s="15">
        <v>123310</v>
      </c>
      <c r="J66" s="15"/>
      <c r="K66" s="15"/>
      <c r="L66" s="15"/>
      <c r="M66" s="15"/>
      <c r="N66" s="15"/>
      <c r="O66" s="15"/>
      <c r="P66" s="15"/>
      <c r="Q66" s="15">
        <v>0</v>
      </c>
      <c r="R66" s="15">
        <f t="shared" si="24"/>
        <v>123310</v>
      </c>
    </row>
    <row r="67" spans="3:18" x14ac:dyDescent="0.25">
      <c r="C67" s="3" t="s">
        <v>49</v>
      </c>
      <c r="D67" s="15">
        <v>280000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/>
      <c r="K67" s="15"/>
      <c r="L67" s="15"/>
      <c r="M67" s="15"/>
      <c r="N67" s="15"/>
      <c r="O67" s="15"/>
      <c r="P67" s="15"/>
      <c r="Q67" s="15">
        <v>0</v>
      </c>
      <c r="R67" s="15">
        <f t="shared" si="24"/>
        <v>0</v>
      </c>
    </row>
    <row r="68" spans="3:18" x14ac:dyDescent="0.25">
      <c r="C68" s="3" t="s">
        <v>50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/>
      <c r="K68" s="15"/>
      <c r="L68" s="15"/>
      <c r="M68" s="15"/>
      <c r="N68" s="15"/>
      <c r="O68" s="15"/>
      <c r="P68" s="15"/>
      <c r="Q68" s="15">
        <v>0</v>
      </c>
      <c r="R68" s="15">
        <f t="shared" si="24"/>
        <v>0</v>
      </c>
    </row>
    <row r="69" spans="3:18" x14ac:dyDescent="0.25">
      <c r="C69" s="3" t="s">
        <v>51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/>
      <c r="K69" s="15"/>
      <c r="L69" s="15"/>
      <c r="M69" s="15"/>
      <c r="N69" s="15"/>
      <c r="O69" s="15"/>
      <c r="P69" s="15"/>
      <c r="Q69" s="15">
        <v>0</v>
      </c>
      <c r="R69" s="15">
        <f t="shared" si="24"/>
        <v>0</v>
      </c>
    </row>
    <row r="70" spans="3:18" x14ac:dyDescent="0.25">
      <c r="C70" s="3" t="s">
        <v>52</v>
      </c>
      <c r="D70" s="15">
        <v>875100000</v>
      </c>
      <c r="E70" s="15">
        <v>0</v>
      </c>
      <c r="F70" s="15">
        <v>0</v>
      </c>
      <c r="G70" s="15">
        <v>754738900.74000001</v>
      </c>
      <c r="H70" s="15">
        <f>754738900.74-G70</f>
        <v>0</v>
      </c>
      <c r="I70" s="15">
        <v>0</v>
      </c>
      <c r="J70" s="15"/>
      <c r="K70" s="15"/>
      <c r="L70" s="15"/>
      <c r="M70" s="15"/>
      <c r="N70" s="15"/>
      <c r="O70" s="15"/>
      <c r="P70" s="15"/>
      <c r="Q70" s="15">
        <v>0</v>
      </c>
      <c r="R70" s="15">
        <f t="shared" si="24"/>
        <v>754738900.74000001</v>
      </c>
    </row>
    <row r="71" spans="3:18" x14ac:dyDescent="0.25">
      <c r="C71" s="2" t="s">
        <v>53</v>
      </c>
      <c r="D71" s="25">
        <f>+D72+D73+D74+D75</f>
        <v>130000000</v>
      </c>
      <c r="E71" s="25">
        <f>+E72+E73+E74+E75</f>
        <v>0</v>
      </c>
      <c r="F71" s="25">
        <f t="shared" ref="F71:G71" si="25">+F72+F73+F74+F75</f>
        <v>0</v>
      </c>
      <c r="G71" s="25">
        <f t="shared" si="25"/>
        <v>0</v>
      </c>
      <c r="H71" s="25">
        <f t="shared" ref="H71:L71" si="26">+H72+H73+H74+H75</f>
        <v>0</v>
      </c>
      <c r="I71" s="25">
        <f t="shared" si="26"/>
        <v>0</v>
      </c>
      <c r="J71" s="25">
        <v>0</v>
      </c>
      <c r="K71" s="25">
        <f t="shared" si="26"/>
        <v>0</v>
      </c>
      <c r="L71" s="25">
        <f t="shared" si="26"/>
        <v>0</v>
      </c>
      <c r="M71" s="25">
        <f t="shared" ref="M71:Q71" si="27">+M72+M73+M74+M75</f>
        <v>0</v>
      </c>
      <c r="N71" s="25">
        <f t="shared" si="27"/>
        <v>0</v>
      </c>
      <c r="O71" s="25">
        <f t="shared" si="27"/>
        <v>0</v>
      </c>
      <c r="P71" s="25">
        <f t="shared" si="27"/>
        <v>0</v>
      </c>
      <c r="Q71" s="25">
        <f t="shared" si="27"/>
        <v>0</v>
      </c>
      <c r="R71" s="25">
        <f t="shared" ref="R71" si="28">+R72+R73+R74+R75</f>
        <v>0</v>
      </c>
    </row>
    <row r="72" spans="3:18" x14ac:dyDescent="0.25">
      <c r="C72" s="3" t="s">
        <v>54</v>
      </c>
      <c r="D72" s="15">
        <v>130000000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/>
      <c r="K72" s="15"/>
      <c r="L72" s="15"/>
      <c r="M72" s="15"/>
      <c r="N72" s="15"/>
      <c r="O72" s="15"/>
      <c r="P72" s="15"/>
      <c r="Q72" s="15"/>
      <c r="R72" s="15">
        <f>+F72+G72+H72+I72+J72+K72+L72+M72+N72+O72+P72+Q72</f>
        <v>0</v>
      </c>
    </row>
    <row r="73" spans="3:18" x14ac:dyDescent="0.25">
      <c r="C73" s="3" t="s">
        <v>55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/>
      <c r="K73" s="15"/>
      <c r="L73" s="15"/>
      <c r="M73" s="15"/>
      <c r="N73" s="15"/>
      <c r="O73" s="15"/>
      <c r="P73" s="15"/>
      <c r="Q73" s="15"/>
      <c r="R73" s="15">
        <f t="shared" ref="R73:R75" si="29">+F73+G73+H73+I73+J73+K73+L73+M73+N73+O73+P73+Q73</f>
        <v>0</v>
      </c>
    </row>
    <row r="74" spans="3:18" x14ac:dyDescent="0.25">
      <c r="C74" s="3" t="s">
        <v>56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/>
      <c r="K74" s="15"/>
      <c r="L74" s="15"/>
      <c r="M74" s="15"/>
      <c r="N74" s="15"/>
      <c r="O74" s="15"/>
      <c r="P74" s="15"/>
      <c r="Q74" s="15"/>
      <c r="R74" s="15">
        <f t="shared" si="29"/>
        <v>0</v>
      </c>
    </row>
    <row r="75" spans="3:18" x14ac:dyDescent="0.25">
      <c r="C75" s="3" t="s">
        <v>57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/>
      <c r="K75" s="15"/>
      <c r="L75" s="15"/>
      <c r="M75" s="15"/>
      <c r="N75" s="15"/>
      <c r="O75" s="15"/>
      <c r="P75" s="15"/>
      <c r="Q75" s="15"/>
      <c r="R75" s="15">
        <f t="shared" si="29"/>
        <v>0</v>
      </c>
    </row>
    <row r="76" spans="3:18" x14ac:dyDescent="0.25">
      <c r="C76" s="2" t="s">
        <v>58</v>
      </c>
      <c r="D76" s="15">
        <f>+D77+D78</f>
        <v>0</v>
      </c>
      <c r="E76" s="15">
        <f>+E77+E78</f>
        <v>0</v>
      </c>
      <c r="F76" s="15">
        <f t="shared" ref="F76:G76" si="30">+F77+F78</f>
        <v>0</v>
      </c>
      <c r="G76" s="15">
        <f t="shared" si="30"/>
        <v>0</v>
      </c>
      <c r="H76" s="15">
        <f t="shared" ref="H76:I76" si="31">+H77+H78</f>
        <v>0</v>
      </c>
      <c r="I76" s="15">
        <f t="shared" si="31"/>
        <v>0</v>
      </c>
      <c r="J76" s="15"/>
      <c r="K76" s="15"/>
      <c r="L76" s="15"/>
      <c r="M76" s="15"/>
      <c r="N76" s="15"/>
      <c r="O76" s="15"/>
      <c r="P76" s="15"/>
      <c r="Q76" s="15"/>
      <c r="R76" s="15">
        <f t="shared" ref="R76" si="32">+R77+R78</f>
        <v>0</v>
      </c>
    </row>
    <row r="77" spans="3:18" x14ac:dyDescent="0.25">
      <c r="C77" s="3" t="s">
        <v>59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/>
      <c r="K77" s="15"/>
      <c r="L77" s="15"/>
      <c r="M77" s="15"/>
      <c r="N77" s="15"/>
      <c r="O77" s="15"/>
      <c r="P77" s="15"/>
      <c r="Q77" s="15"/>
      <c r="R77" s="15">
        <f>+F77+G77+H77+I77+J77+K77+L77+M77+N77+O77+P77+Q77</f>
        <v>0</v>
      </c>
    </row>
    <row r="78" spans="3:18" x14ac:dyDescent="0.25">
      <c r="C78" s="3" t="s">
        <v>60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/>
      <c r="K78" s="15"/>
      <c r="L78" s="15"/>
      <c r="M78" s="15"/>
      <c r="N78" s="15"/>
      <c r="O78" s="15"/>
      <c r="P78" s="15"/>
      <c r="Q78" s="15"/>
      <c r="R78" s="15">
        <f>+F78+G78+H78+I78+J78+K78+L78+M78+N78+O78+P78+Q78</f>
        <v>0</v>
      </c>
    </row>
    <row r="79" spans="3:18" x14ac:dyDescent="0.25">
      <c r="C79" s="2" t="s">
        <v>61</v>
      </c>
      <c r="D79" s="15">
        <f>+D80+D81+D82</f>
        <v>0</v>
      </c>
      <c r="E79" s="15">
        <f>+E80+E81+E82</f>
        <v>0</v>
      </c>
      <c r="F79" s="15">
        <f t="shared" ref="F79:G79" si="33">+F80+F81+F82</f>
        <v>0</v>
      </c>
      <c r="G79" s="15">
        <f t="shared" si="33"/>
        <v>0</v>
      </c>
      <c r="H79" s="15">
        <f t="shared" ref="H79:I79" si="34">+H80+H81+H82</f>
        <v>0</v>
      </c>
      <c r="I79" s="15">
        <f t="shared" si="34"/>
        <v>0</v>
      </c>
      <c r="J79" s="15"/>
      <c r="K79" s="15"/>
      <c r="L79" s="15"/>
      <c r="M79" s="15"/>
      <c r="N79" s="15"/>
      <c r="O79" s="15"/>
      <c r="P79" s="15"/>
      <c r="Q79" s="15"/>
      <c r="R79" s="15">
        <f t="shared" ref="R79" si="35">+R80+R81+R82</f>
        <v>0</v>
      </c>
    </row>
    <row r="80" spans="3:18" x14ac:dyDescent="0.25">
      <c r="C80" s="3" t="s">
        <v>62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/>
      <c r="K80" s="15"/>
      <c r="L80" s="15"/>
      <c r="M80" s="15"/>
      <c r="N80" s="15"/>
      <c r="O80" s="15"/>
      <c r="P80" s="15"/>
      <c r="Q80" s="15"/>
      <c r="R80" s="15">
        <f>+F80+G80+H80+I80+J80+K80+L80+M80+N80+O80+P80+Q80</f>
        <v>0</v>
      </c>
    </row>
    <row r="81" spans="3:18" x14ac:dyDescent="0.25">
      <c r="C81" s="3" t="s">
        <v>63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/>
      <c r="K81" s="15"/>
      <c r="L81" s="15"/>
      <c r="M81" s="15"/>
      <c r="N81" s="15"/>
      <c r="O81" s="15"/>
      <c r="P81" s="15"/>
      <c r="Q81" s="15"/>
      <c r="R81" s="15">
        <f t="shared" ref="R81:R82" si="36">+F81+G81+H81+I81+J81+K81+L81+M81+N81+O81+P81+Q81</f>
        <v>0</v>
      </c>
    </row>
    <row r="82" spans="3:18" x14ac:dyDescent="0.25">
      <c r="C82" s="3" t="s">
        <v>64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/>
      <c r="K82" s="15"/>
      <c r="L82" s="15"/>
      <c r="M82" s="15"/>
      <c r="N82" s="15"/>
      <c r="O82" s="15"/>
      <c r="P82" s="15"/>
      <c r="Q82" s="15"/>
      <c r="R82" s="15">
        <f t="shared" si="36"/>
        <v>0</v>
      </c>
    </row>
    <row r="83" spans="3:18" x14ac:dyDescent="0.25">
      <c r="C83" s="10" t="s">
        <v>97</v>
      </c>
      <c r="D83" s="26">
        <f>+D19+D25+D35+D45+D53+D61+D71+D76+D79</f>
        <v>2178290552</v>
      </c>
      <c r="E83" s="26">
        <f>+E19+E25+E35+E45+E53+E61+E71+E76+E79</f>
        <v>0</v>
      </c>
      <c r="F83" s="26">
        <f t="shared" ref="F83:G83" si="37">+F19+F25+F35+F45+F53+F61+F71+F76+F79</f>
        <v>55716419.649999999</v>
      </c>
      <c r="G83" s="26">
        <f t="shared" si="37"/>
        <v>811671878.93000007</v>
      </c>
      <c r="H83" s="26">
        <f t="shared" ref="H83:L83" si="38">+H19+H25+H35+H45+H53+H61+H71+H76+H79</f>
        <v>56600245.300000012</v>
      </c>
      <c r="I83" s="26">
        <f t="shared" ref="I83" si="39">+I19+I25+I35+I45+I53+I61+I71+I76+I79</f>
        <v>59178680.649999976</v>
      </c>
      <c r="J83" s="26">
        <f t="shared" si="38"/>
        <v>0</v>
      </c>
      <c r="K83" s="26">
        <f t="shared" si="38"/>
        <v>0</v>
      </c>
      <c r="L83" s="26">
        <f t="shared" si="38"/>
        <v>0</v>
      </c>
      <c r="M83" s="26">
        <f t="shared" ref="M83:Q83" si="40">+M19+M25+M35+M45+M53+M61+M71+M76+M79</f>
        <v>0</v>
      </c>
      <c r="N83" s="26">
        <f t="shared" si="40"/>
        <v>0</v>
      </c>
      <c r="O83" s="26">
        <f t="shared" si="40"/>
        <v>0</v>
      </c>
      <c r="P83" s="26">
        <f t="shared" si="40"/>
        <v>0</v>
      </c>
      <c r="Q83" s="26">
        <f t="shared" si="40"/>
        <v>0</v>
      </c>
      <c r="R83" s="26">
        <f t="shared" ref="R83" si="41">+R19+R25+R35+R45+R53+R61+R71+R76+R79</f>
        <v>983167224.52999997</v>
      </c>
    </row>
    <row r="84" spans="3:18" x14ac:dyDescent="0.25">
      <c r="C84" s="17" t="s">
        <v>66</v>
      </c>
      <c r="D84" s="15">
        <f>+D85+D88+D91</f>
        <v>0</v>
      </c>
      <c r="E84" s="15">
        <f>+E85+E88+E91</f>
        <v>0</v>
      </c>
      <c r="F84" s="15">
        <f t="shared" ref="F84:G84" si="42">+F85+F88+F91</f>
        <v>0</v>
      </c>
      <c r="G84" s="15">
        <f t="shared" si="42"/>
        <v>0</v>
      </c>
      <c r="H84" s="15">
        <f t="shared" ref="H84:R84" si="43">+H85+H88+H91</f>
        <v>0</v>
      </c>
      <c r="I84" s="15">
        <f t="shared" ref="I84" si="44">+I85+I88+I91</f>
        <v>0</v>
      </c>
      <c r="J84" s="15"/>
      <c r="K84" s="15"/>
      <c r="L84" s="15"/>
      <c r="M84" s="15"/>
      <c r="N84" s="15"/>
      <c r="O84" s="15"/>
      <c r="P84" s="15"/>
      <c r="Q84" s="15"/>
      <c r="R84" s="15">
        <f t="shared" si="43"/>
        <v>0</v>
      </c>
    </row>
    <row r="85" spans="3:18" x14ac:dyDescent="0.25">
      <c r="C85" s="2" t="s">
        <v>67</v>
      </c>
      <c r="D85" s="15">
        <f>+D86+D87</f>
        <v>0</v>
      </c>
      <c r="E85" s="15">
        <f>+E86+E87</f>
        <v>0</v>
      </c>
      <c r="F85" s="15">
        <f t="shared" ref="F85:G85" si="45">+F86+F87</f>
        <v>0</v>
      </c>
      <c r="G85" s="15">
        <f t="shared" si="45"/>
        <v>0</v>
      </c>
      <c r="H85" s="15">
        <f t="shared" ref="H85:R85" si="46">+H86+H87</f>
        <v>0</v>
      </c>
      <c r="I85" s="15">
        <f t="shared" ref="I85" si="47">+I86+I87</f>
        <v>0</v>
      </c>
      <c r="J85" s="15"/>
      <c r="K85" s="15"/>
      <c r="L85" s="15"/>
      <c r="M85" s="15"/>
      <c r="N85" s="15"/>
      <c r="O85" s="15"/>
      <c r="P85" s="15"/>
      <c r="Q85" s="15"/>
      <c r="R85" s="15">
        <f t="shared" si="46"/>
        <v>0</v>
      </c>
    </row>
    <row r="86" spans="3:18" x14ac:dyDescent="0.25">
      <c r="C86" s="3" t="s">
        <v>68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/>
      <c r="K86" s="15"/>
      <c r="L86" s="15"/>
      <c r="M86" s="15"/>
      <c r="N86" s="15"/>
      <c r="O86" s="15"/>
      <c r="P86" s="15"/>
      <c r="Q86" s="15"/>
      <c r="R86" s="15">
        <f>+F86+G86+H86+I86+J86+K86+L86+M86+N86+O86+P86+Q86</f>
        <v>0</v>
      </c>
    </row>
    <row r="87" spans="3:18" x14ac:dyDescent="0.25">
      <c r="C87" s="3" t="s">
        <v>69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/>
      <c r="K87" s="15"/>
      <c r="L87" s="15"/>
      <c r="M87" s="15"/>
      <c r="N87" s="15"/>
      <c r="O87" s="15"/>
      <c r="P87" s="15"/>
      <c r="Q87" s="15"/>
      <c r="R87" s="15">
        <f>+F87+G87+H87+I87+J87+K87+L87+M87+N87+O87+P87+Q87</f>
        <v>0</v>
      </c>
    </row>
    <row r="88" spans="3:18" x14ac:dyDescent="0.25">
      <c r="C88" s="2" t="s">
        <v>70</v>
      </c>
      <c r="D88" s="15">
        <f>+D89+D90</f>
        <v>0</v>
      </c>
      <c r="E88" s="15">
        <f>+E89+E90</f>
        <v>0</v>
      </c>
      <c r="F88" s="15">
        <f t="shared" ref="F88:G88" si="48">+F89+F90</f>
        <v>0</v>
      </c>
      <c r="G88" s="15">
        <f t="shared" si="48"/>
        <v>0</v>
      </c>
      <c r="H88" s="15">
        <f t="shared" ref="H88:R88" si="49">+H89+H90</f>
        <v>0</v>
      </c>
      <c r="I88" s="15">
        <f t="shared" ref="I88" si="50">+I89+I90</f>
        <v>0</v>
      </c>
      <c r="J88" s="15"/>
      <c r="K88" s="15"/>
      <c r="L88" s="15"/>
      <c r="M88" s="15"/>
      <c r="N88" s="15"/>
      <c r="O88" s="15"/>
      <c r="P88" s="15"/>
      <c r="Q88" s="15"/>
      <c r="R88" s="15">
        <f t="shared" si="49"/>
        <v>0</v>
      </c>
    </row>
    <row r="89" spans="3:18" x14ac:dyDescent="0.25">
      <c r="C89" s="3" t="s">
        <v>71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/>
      <c r="K89" s="15"/>
      <c r="L89" s="15"/>
      <c r="M89" s="15"/>
      <c r="N89" s="15"/>
      <c r="O89" s="15"/>
      <c r="P89" s="15"/>
      <c r="Q89" s="15"/>
      <c r="R89" s="15">
        <f>+F89+G89+H89+I89+J89+K89+L89+M89+N89+O89+P89+Q89</f>
        <v>0</v>
      </c>
    </row>
    <row r="90" spans="3:18" x14ac:dyDescent="0.25">
      <c r="C90" s="3" t="s">
        <v>72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/>
      <c r="K90" s="15"/>
      <c r="L90" s="15"/>
      <c r="M90" s="15"/>
      <c r="N90" s="15"/>
      <c r="O90" s="15"/>
      <c r="P90" s="15"/>
      <c r="Q90" s="15"/>
      <c r="R90" s="15">
        <f>+F90+G90+H90+I90+J90+K90+L90+M90+N90+O90+P90+Q90</f>
        <v>0</v>
      </c>
    </row>
    <row r="91" spans="3:18" x14ac:dyDescent="0.25">
      <c r="C91" s="2" t="s">
        <v>73</v>
      </c>
      <c r="D91" s="15">
        <f>+D92</f>
        <v>0</v>
      </c>
      <c r="E91" s="15">
        <f>+E92</f>
        <v>0</v>
      </c>
      <c r="F91" s="15">
        <f t="shared" ref="F91:G91" si="51">+F92</f>
        <v>0</v>
      </c>
      <c r="G91" s="15">
        <f t="shared" si="51"/>
        <v>0</v>
      </c>
      <c r="H91" s="15">
        <f t="shared" ref="H91:R91" si="52">+H92</f>
        <v>0</v>
      </c>
      <c r="I91" s="15">
        <f t="shared" si="52"/>
        <v>0</v>
      </c>
      <c r="J91" s="15"/>
      <c r="K91" s="15"/>
      <c r="L91" s="15"/>
      <c r="M91" s="15"/>
      <c r="N91" s="15"/>
      <c r="O91" s="15"/>
      <c r="P91" s="15"/>
      <c r="Q91" s="15"/>
      <c r="R91" s="15">
        <f t="shared" si="52"/>
        <v>0</v>
      </c>
    </row>
    <row r="92" spans="3:18" x14ac:dyDescent="0.25">
      <c r="C92" s="3" t="s">
        <v>74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/>
      <c r="K92" s="15"/>
      <c r="L92" s="15"/>
      <c r="M92" s="15"/>
      <c r="N92" s="15"/>
      <c r="O92" s="15"/>
      <c r="P92" s="15"/>
      <c r="Q92" s="15"/>
      <c r="R92" s="15">
        <f>+F92+G92+H92+I92+J92+K92+L92+M92+N92+O92+P92+Q92</f>
        <v>0</v>
      </c>
    </row>
    <row r="93" spans="3:18" x14ac:dyDescent="0.25">
      <c r="C93" s="12" t="s">
        <v>105</v>
      </c>
      <c r="D93" s="26">
        <f>+D83+D84</f>
        <v>2178290552</v>
      </c>
      <c r="E93" s="26">
        <f>+E83+E84</f>
        <v>0</v>
      </c>
      <c r="F93" s="26">
        <f t="shared" ref="F93:G93" si="53">+F83+F84</f>
        <v>55716419.649999999</v>
      </c>
      <c r="G93" s="26">
        <f t="shared" si="53"/>
        <v>811671878.93000007</v>
      </c>
      <c r="H93" s="26">
        <f t="shared" ref="H93:R93" si="54">+H83+H84</f>
        <v>56600245.300000012</v>
      </c>
      <c r="I93" s="26">
        <f t="shared" ref="I93" si="55">+I83+I84</f>
        <v>59178680.649999976</v>
      </c>
      <c r="J93" s="26">
        <f t="shared" si="54"/>
        <v>0</v>
      </c>
      <c r="K93" s="26">
        <f t="shared" si="54"/>
        <v>0</v>
      </c>
      <c r="L93" s="26">
        <f t="shared" si="54"/>
        <v>0</v>
      </c>
      <c r="M93" s="26">
        <f t="shared" si="54"/>
        <v>0</v>
      </c>
      <c r="N93" s="26">
        <f t="shared" si="54"/>
        <v>0</v>
      </c>
      <c r="O93" s="26">
        <f t="shared" si="54"/>
        <v>0</v>
      </c>
      <c r="P93" s="26">
        <f t="shared" si="54"/>
        <v>0</v>
      </c>
      <c r="Q93" s="26">
        <f t="shared" si="54"/>
        <v>0</v>
      </c>
      <c r="R93" s="26">
        <f t="shared" si="54"/>
        <v>983167224.52999997</v>
      </c>
    </row>
    <row r="95" spans="3:18" ht="15.75" thickBot="1" x14ac:dyDescent="0.3">
      <c r="E95" s="20"/>
      <c r="J95" s="18"/>
    </row>
    <row r="96" spans="3:18" ht="15.75" thickBot="1" x14ac:dyDescent="0.3">
      <c r="C96" s="9" t="s">
        <v>93</v>
      </c>
      <c r="E96" s="20"/>
      <c r="F96" s="20"/>
      <c r="G96" s="16"/>
      <c r="J96" s="16"/>
    </row>
    <row r="97" spans="3:18" ht="30.75" thickBot="1" x14ac:dyDescent="0.3">
      <c r="C97" s="14" t="s">
        <v>94</v>
      </c>
      <c r="J97" s="18"/>
    </row>
    <row r="98" spans="3:18" ht="60.75" thickBot="1" x14ac:dyDescent="0.3">
      <c r="C98" s="8" t="s">
        <v>95</v>
      </c>
      <c r="G98" s="16"/>
    </row>
    <row r="99" spans="3:18" x14ac:dyDescent="0.25">
      <c r="G99" s="18"/>
    </row>
    <row r="104" spans="3:18" s="22" customFormat="1" ht="15.75" x14ac:dyDescent="0.25">
      <c r="C104" s="21" t="s">
        <v>98</v>
      </c>
      <c r="E104" s="23"/>
      <c r="F104" s="21" t="s">
        <v>100</v>
      </c>
      <c r="G104" s="21"/>
      <c r="H104" s="21"/>
      <c r="I104" s="21"/>
      <c r="J104" s="24"/>
      <c r="K104" s="23"/>
      <c r="L104" s="21"/>
      <c r="M104" s="21" t="s">
        <v>101</v>
      </c>
      <c r="N104" s="21"/>
      <c r="O104" s="23"/>
      <c r="P104" s="23"/>
      <c r="Q104" s="23"/>
      <c r="R104" s="23"/>
    </row>
    <row r="105" spans="3:18" s="22" customFormat="1" ht="15.75" x14ac:dyDescent="0.25">
      <c r="C105" s="24" t="s">
        <v>99</v>
      </c>
      <c r="F105" s="24"/>
      <c r="G105" s="24" t="s">
        <v>102</v>
      </c>
      <c r="H105" s="24"/>
      <c r="I105" s="24"/>
      <c r="J105" s="24"/>
      <c r="K105" s="24"/>
      <c r="L105" s="24"/>
      <c r="M105" s="24"/>
      <c r="N105" s="24" t="s">
        <v>104</v>
      </c>
      <c r="O105" s="24"/>
      <c r="P105" s="24"/>
    </row>
    <row r="106" spans="3:18" x14ac:dyDescent="0.25">
      <c r="G106" s="13"/>
      <c r="H106" s="13"/>
      <c r="I106" s="13"/>
      <c r="J106" s="13"/>
      <c r="K106" s="13"/>
      <c r="L106" s="13"/>
      <c r="M106" s="13"/>
      <c r="N106" s="13"/>
      <c r="O106" s="13"/>
      <c r="P106" s="13"/>
    </row>
    <row r="107" spans="3:18" x14ac:dyDescent="0.25">
      <c r="G107" s="13"/>
      <c r="H107" s="13"/>
      <c r="I107" s="13"/>
      <c r="J107" s="13"/>
      <c r="K107" s="13"/>
      <c r="L107" s="13"/>
      <c r="M107" s="13"/>
      <c r="N107" s="13"/>
      <c r="O107" s="13"/>
      <c r="P107" s="13"/>
    </row>
    <row r="117" spans="5:5" x14ac:dyDescent="0.25">
      <c r="E117" s="20">
        <f>20000000+360000000+39900900+1100000000+934593+14162814.27</f>
        <v>1534998307.27</v>
      </c>
    </row>
  </sheetData>
  <mergeCells count="9">
    <mergeCell ref="C14:R14"/>
    <mergeCell ref="F16:R16"/>
    <mergeCell ref="C10:R10"/>
    <mergeCell ref="C11:R11"/>
    <mergeCell ref="C16:C17"/>
    <mergeCell ref="D16:D17"/>
    <mergeCell ref="E16:E17"/>
    <mergeCell ref="C12:R12"/>
    <mergeCell ref="C13:R13"/>
  </mergeCells>
  <pageMargins left="0.70866141732283472" right="0.39370078740157483" top="0.74803149606299213" bottom="0.74803149606299213" header="0.31496062992125984" footer="0.31496062992125984"/>
  <pageSetup paperSize="41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2026-05-06T15:15:23Z</cp:lastPrinted>
  <dcterms:created xsi:type="dcterms:W3CDTF">2021-07-29T18:58:50Z</dcterms:created>
  <dcterms:modified xsi:type="dcterms:W3CDTF">2026-05-11T21:46:27Z</dcterms:modified>
</cp:coreProperties>
</file>