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ndhira Neuman\Desktop\junio 2025\digecog informe financiero\"/>
    </mc:Choice>
  </mc:AlternateContent>
  <bookViews>
    <workbookView xWindow="0" yWindow="0" windowWidth="20490" windowHeight="697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H39" i="1" s="1"/>
  <c r="F38" i="1"/>
  <c r="H38" i="1" s="1"/>
  <c r="D38" i="1"/>
  <c r="B38" i="1"/>
  <c r="F32" i="1"/>
  <c r="H32" i="1" s="1"/>
  <c r="D32" i="1"/>
  <c r="D33" i="1" s="1"/>
  <c r="B32" i="1"/>
  <c r="F31" i="1"/>
  <c r="H31" i="1" s="1"/>
  <c r="B31" i="1"/>
  <c r="B33" i="1" s="1"/>
  <c r="D27" i="1"/>
  <c r="F27" i="1" s="1"/>
  <c r="H27" i="1" s="1"/>
  <c r="B27" i="1"/>
  <c r="D26" i="1"/>
  <c r="F26" i="1" s="1"/>
  <c r="H26" i="1" s="1"/>
  <c r="B26" i="1"/>
  <c r="B25" i="1"/>
  <c r="B28" i="1" s="1"/>
  <c r="B34" i="1" s="1"/>
  <c r="H24" i="1"/>
  <c r="F24" i="1"/>
  <c r="D19" i="1"/>
  <c r="B18" i="1"/>
  <c r="F18" i="1" s="1"/>
  <c r="B17" i="1"/>
  <c r="F17" i="1" s="1"/>
  <c r="H16" i="1"/>
  <c r="F16" i="1"/>
  <c r="B16" i="1"/>
  <c r="B19" i="1" s="1"/>
  <c r="D13" i="1"/>
  <c r="D20" i="1" s="1"/>
  <c r="F12" i="1"/>
  <c r="H12" i="1" s="1"/>
  <c r="B12" i="1"/>
  <c r="B11" i="1"/>
  <c r="F11" i="1" s="1"/>
  <c r="H11" i="1" s="1"/>
  <c r="B10" i="1"/>
  <c r="F10" i="1" s="1"/>
  <c r="H9" i="1"/>
  <c r="F9" i="1"/>
  <c r="B9" i="1"/>
  <c r="B13" i="1" s="1"/>
  <c r="B20" i="1" s="1"/>
  <c r="B37" i="1" s="1"/>
  <c r="B40" i="1" l="1"/>
  <c r="B44" i="1"/>
  <c r="H10" i="1"/>
  <c r="F13" i="1"/>
  <c r="D37" i="1"/>
  <c r="D40" i="1" s="1"/>
  <c r="H17" i="1"/>
  <c r="F19" i="1"/>
  <c r="H19" i="1" s="1"/>
  <c r="D28" i="1"/>
  <c r="D34" i="1" s="1"/>
  <c r="F33" i="1"/>
  <c r="H33" i="1" s="1"/>
  <c r="F25" i="1"/>
  <c r="H25" i="1" l="1"/>
  <c r="F28" i="1"/>
  <c r="F37" i="1"/>
  <c r="D44" i="1"/>
  <c r="H13" i="1"/>
  <c r="F20" i="1"/>
  <c r="H20" i="1" s="1"/>
  <c r="F40" i="1" l="1"/>
  <c r="H40" i="1" s="1"/>
  <c r="H37" i="1"/>
  <c r="H28" i="1"/>
  <c r="F34" i="1"/>
  <c r="F44" i="1" l="1"/>
  <c r="H44" i="1" s="1"/>
  <c r="H34" i="1"/>
</calcChain>
</file>

<file path=xl/sharedStrings.xml><?xml version="1.0" encoding="utf-8"?>
<sst xmlns="http://schemas.openxmlformats.org/spreadsheetml/2006/main" count="39" uniqueCount="39">
  <si>
    <t>Dirección Financiera</t>
  </si>
  <si>
    <t>Estado de Situación Financiera</t>
  </si>
  <si>
    <t>Al 30 de junio del 2025 y al 31 de diciembre del 2024</t>
  </si>
  <si>
    <t>Valores En RD$</t>
  </si>
  <si>
    <t>Activos</t>
  </si>
  <si>
    <t>Variacion Absoluta</t>
  </si>
  <si>
    <t>Variacion Relativa</t>
  </si>
  <si>
    <t>Activos Corrientes</t>
  </si>
  <si>
    <t>Efectivo y equivalente de efectivo (Nota 7)</t>
  </si>
  <si>
    <t>Porcion corriente Cuenta por cobrar a corto plazo (Nota 8)</t>
  </si>
  <si>
    <t>Inventario de consumo (Nota 9)</t>
  </si>
  <si>
    <t>Gastos pagados por anticipados (Nota 10)</t>
  </si>
  <si>
    <t>Total Activos Corrientes</t>
  </si>
  <si>
    <t>Activos Fijos</t>
  </si>
  <si>
    <t>Cuentas por cobrar a largo plazo (Nota 8)</t>
  </si>
  <si>
    <t>Propiedad, planta y equipo neto (Nota 11)</t>
  </si>
  <si>
    <t>Activos Intangibles (Nota 12)</t>
  </si>
  <si>
    <t>Total activos no corrientes</t>
  </si>
  <si>
    <t>Total activos</t>
  </si>
  <si>
    <t>Pasivos</t>
  </si>
  <si>
    <t>Pasivos corrientes</t>
  </si>
  <si>
    <t>Sobregiro bancario</t>
  </si>
  <si>
    <t>Cuentas por pagar a corto plazo (Nota 13.1)</t>
  </si>
  <si>
    <t>Retenciones y acumulaciones por pagar (Nota 13.2)</t>
  </si>
  <si>
    <t>Otros pasivos corrientes (Nota 13.3)</t>
  </si>
  <si>
    <t>Total pasivos corrientes</t>
  </si>
  <si>
    <t>Pasivos no Corrientes</t>
  </si>
  <si>
    <t>Cuentas por pagar a largo plazo (Nota 14.1)</t>
  </si>
  <si>
    <t>Otros pasivos no corrientes (Nota 14.2)</t>
  </si>
  <si>
    <t>Total pasivos no corrientes</t>
  </si>
  <si>
    <t>Total pasivos</t>
  </si>
  <si>
    <t xml:space="preserve">Activos Netos/Patrimonio </t>
  </si>
  <si>
    <t>Capital</t>
  </si>
  <si>
    <t>Resultado del período (ahorro / desahorro)</t>
  </si>
  <si>
    <t>Reservas</t>
  </si>
  <si>
    <t>Total activos netos/patrimonio</t>
  </si>
  <si>
    <t>Total activos y Activos Neto/Patrimonio</t>
  </si>
  <si>
    <r>
      <t xml:space="preserve">Preparado por:
</t>
    </r>
    <r>
      <rPr>
        <b/>
        <sz val="10"/>
        <color theme="1"/>
        <rFont val="Hervalit"/>
      </rPr>
      <t xml:space="preserve">Felipe López García
</t>
    </r>
    <r>
      <rPr>
        <sz val="10"/>
        <color theme="1"/>
        <rFont val="Hervalit"/>
      </rPr>
      <t>Encargado de Contabilidad</t>
    </r>
  </si>
  <si>
    <r>
      <t xml:space="preserve">Revisado por:
</t>
    </r>
    <r>
      <rPr>
        <b/>
        <sz val="10"/>
        <color theme="1"/>
        <rFont val="Hervalit"/>
      </rPr>
      <t xml:space="preserve">María Mercedes Troncoso
</t>
    </r>
    <r>
      <rPr>
        <sz val="10"/>
        <color theme="1"/>
        <rFont val="Hervalit"/>
      </rPr>
      <t>Directora Financiera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</si>
</sst>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333333"/>
      <name val="Hervalit"/>
    </font>
    <font>
      <sz val="10"/>
      <color rgb="FF333333"/>
      <name val="Hervalit"/>
    </font>
    <font>
      <b/>
      <sz val="10"/>
      <name val="Hervalit"/>
    </font>
    <font>
      <b/>
      <sz val="10"/>
      <color rgb="FFFFFFFF"/>
      <name val="Hervalit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 indent="1"/>
    </xf>
    <xf numFmtId="43" fontId="3" fillId="2" borderId="0" xfId="0" applyNumberFormat="1" applyFont="1" applyFill="1" applyBorder="1" applyAlignment="1">
      <alignment horizontal="right" vertical="center" wrapText="1"/>
    </xf>
    <xf numFmtId="43" fontId="5" fillId="2" borderId="0" xfId="0" applyNumberFormat="1" applyFont="1" applyFill="1" applyBorder="1" applyAlignment="1">
      <alignment horizontal="right" vertical="center" wrapText="1"/>
    </xf>
    <xf numFmtId="43" fontId="1" fillId="2" borderId="0" xfId="0" applyNumberFormat="1" applyFont="1" applyFill="1" applyBorder="1" applyAlignment="1">
      <alignment vertical="center"/>
    </xf>
    <xf numFmtId="10" fontId="1" fillId="2" borderId="0" xfId="0" applyNumberFormat="1" applyFont="1" applyFill="1" applyBorder="1" applyAlignment="1">
      <alignment vertical="center"/>
    </xf>
    <xf numFmtId="43" fontId="3" fillId="2" borderId="3" xfId="0" applyNumberFormat="1" applyFont="1" applyFill="1" applyBorder="1" applyAlignment="1">
      <alignment horizontal="right" vertical="center" wrapText="1"/>
    </xf>
    <xf numFmtId="43" fontId="6" fillId="2" borderId="4" xfId="0" applyNumberFormat="1" applyFont="1" applyFill="1" applyBorder="1" applyAlignment="1">
      <alignment horizontal="right" vertical="center" wrapText="1"/>
    </xf>
    <xf numFmtId="43" fontId="6" fillId="2" borderId="0" xfId="0" applyNumberFormat="1" applyFont="1" applyFill="1" applyBorder="1" applyAlignment="1">
      <alignment horizontal="right" vertical="center" wrapText="1"/>
    </xf>
    <xf numFmtId="43" fontId="4" fillId="2" borderId="0" xfId="0" applyNumberFormat="1" applyFont="1" applyFill="1" applyBorder="1" applyAlignment="1">
      <alignment horizontal="right" vertical="center" wrapText="1"/>
    </xf>
    <xf numFmtId="43" fontId="4" fillId="2" borderId="4" xfId="0" applyNumberFormat="1" applyFont="1" applyFill="1" applyBorder="1" applyAlignment="1">
      <alignment horizontal="right" vertical="center" wrapText="1"/>
    </xf>
    <xf numFmtId="43" fontId="2" fillId="2" borderId="0" xfId="0" applyNumberFormat="1" applyFont="1" applyFill="1" applyBorder="1" applyAlignment="1">
      <alignment vertical="center"/>
    </xf>
    <xf numFmtId="10" fontId="2" fillId="2" borderId="4" xfId="0" applyNumberFormat="1" applyFont="1" applyFill="1" applyBorder="1" applyAlignment="1">
      <alignment vertical="center"/>
    </xf>
    <xf numFmtId="43" fontId="6" fillId="2" borderId="0" xfId="0" applyNumberFormat="1" applyFont="1" applyFill="1" applyBorder="1" applyAlignment="1">
      <alignment vertical="center" wrapText="1"/>
    </xf>
    <xf numFmtId="43" fontId="2" fillId="2" borderId="0" xfId="0" applyNumberFormat="1" applyFont="1" applyFill="1" applyBorder="1" applyAlignment="1">
      <alignment vertical="center" wrapText="1"/>
    </xf>
    <xf numFmtId="43" fontId="1" fillId="2" borderId="0" xfId="0" applyNumberFormat="1" applyFont="1" applyFill="1" applyBorder="1" applyAlignment="1">
      <alignment horizontal="right" vertical="center" wrapText="1"/>
    </xf>
    <xf numFmtId="43" fontId="5" fillId="2" borderId="5" xfId="0" applyNumberFormat="1" applyFont="1" applyFill="1" applyBorder="1" applyAlignment="1">
      <alignment horizontal="right" vertical="center" wrapText="1"/>
    </xf>
    <xf numFmtId="10" fontId="1" fillId="2" borderId="3" xfId="0" applyNumberFormat="1" applyFont="1" applyFill="1" applyBorder="1" applyAlignment="1">
      <alignment horizontal="right" vertical="center"/>
    </xf>
    <xf numFmtId="43" fontId="6" fillId="2" borderId="3" xfId="0" applyNumberFormat="1" applyFont="1" applyFill="1" applyBorder="1" applyAlignment="1">
      <alignment horizontal="right" vertical="center" wrapText="1"/>
    </xf>
    <xf numFmtId="10" fontId="2" fillId="2" borderId="3" xfId="0" applyNumberFormat="1" applyFont="1" applyFill="1" applyBorder="1" applyAlignment="1">
      <alignment vertical="center"/>
    </xf>
    <xf numFmtId="10" fontId="1" fillId="2" borderId="0" xfId="0" applyNumberFormat="1" applyFont="1" applyFill="1" applyBorder="1" applyAlignment="1">
      <alignment horizontal="right" vertical="center"/>
    </xf>
    <xf numFmtId="43" fontId="5" fillId="2" borderId="3" xfId="0" applyNumberFormat="1" applyFont="1" applyFill="1" applyBorder="1" applyAlignment="1">
      <alignment horizontal="right" vertical="center" wrapText="1"/>
    </xf>
    <xf numFmtId="43" fontId="1" fillId="2" borderId="3" xfId="0" applyNumberFormat="1" applyFont="1" applyFill="1" applyBorder="1" applyAlignment="1">
      <alignment horizontal="right" vertical="center" wrapText="1"/>
    </xf>
    <xf numFmtId="10" fontId="1" fillId="2" borderId="3" xfId="0" applyNumberFormat="1" applyFont="1" applyFill="1" applyBorder="1" applyAlignment="1">
      <alignment vertical="center"/>
    </xf>
    <xf numFmtId="43" fontId="4" fillId="2" borderId="3" xfId="0" applyNumberFormat="1" applyFont="1" applyFill="1" applyBorder="1" applyAlignment="1">
      <alignment horizontal="right" vertical="center" wrapText="1"/>
    </xf>
    <xf numFmtId="10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3" fontId="3" fillId="2" borderId="6" xfId="0" applyNumberFormat="1" applyFont="1" applyFill="1" applyBorder="1" applyAlignment="1">
      <alignment vertical="center" wrapText="1"/>
    </xf>
    <xf numFmtId="43" fontId="3" fillId="2" borderId="0" xfId="0" applyNumberFormat="1" applyFont="1" applyFill="1" applyBorder="1" applyAlignment="1">
      <alignment vertical="center" wrapText="1"/>
    </xf>
    <xf numFmtId="43" fontId="1" fillId="2" borderId="0" xfId="0" applyNumberFormat="1" applyFont="1" applyFill="1" applyBorder="1" applyAlignment="1">
      <alignment vertical="center" wrapText="1"/>
    </xf>
    <xf numFmtId="43" fontId="1" fillId="2" borderId="6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1190625</xdr:colOff>
      <xdr:row>0</xdr:row>
      <xdr:rowOff>57150</xdr:rowOff>
    </xdr:from>
    <xdr:to>
      <xdr:col>0</xdr:col>
      <xdr:colOff>2947672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656877-87EE-444B-8B96-7DD65CC64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57150"/>
          <a:ext cx="1757047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ndhira%20Neuman/Downloads/DGBN%20ESTADOS%20FINANCIEROS%20SEMESTRAL%2030%20JUNIO%202025.xlsx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 Financiera"/>
      <sheetName val="Estado de Rendimiento Financier"/>
      <sheetName val="Estado de Flujo de Efectivo"/>
      <sheetName val="Estado de Cambio de Patrimonio"/>
      <sheetName val="Estado de Situación Financi (3)"/>
      <sheetName val="NOTA 7"/>
      <sheetName val="NOTA 8"/>
      <sheetName val="NOTA 9"/>
      <sheetName val="NOTA 10"/>
      <sheetName val="NOTA 11"/>
      <sheetName val="NOTA 12"/>
      <sheetName val="NOTA 13"/>
      <sheetName val="NOTA 14"/>
      <sheetName val="Hoja5"/>
      <sheetName val="INVENTARIO DE CONSUMO"/>
      <sheetName val="POLIZAS DE SEGURO"/>
      <sheetName val="GASTOS PAGADOS POR ANTICIPADO"/>
      <sheetName val="PROPIEDAD PLANTA Y EQUIPO"/>
      <sheetName val="Hoja10"/>
      <sheetName val="EJECUCION"/>
      <sheetName val="ANALISIS"/>
      <sheetName val="Estado de Situación Financi (2)"/>
    </sheetNames>
    <sheetDataSet>
      <sheetData sheetId="0"/>
      <sheetData sheetId="1">
        <row r="30">
          <cell r="C30">
            <v>742962931.51999998</v>
          </cell>
          <cell r="E30">
            <v>1131413427.7499995</v>
          </cell>
        </row>
      </sheetData>
      <sheetData sheetId="2"/>
      <sheetData sheetId="3"/>
      <sheetData sheetId="4"/>
      <sheetData sheetId="5">
        <row r="17">
          <cell r="D17">
            <v>9964197.6699999925</v>
          </cell>
        </row>
      </sheetData>
      <sheetData sheetId="6">
        <row r="12">
          <cell r="B12">
            <v>43559639.566795878</v>
          </cell>
        </row>
        <row r="13">
          <cell r="B13">
            <v>831565675.99320412</v>
          </cell>
        </row>
      </sheetData>
      <sheetData sheetId="7">
        <row r="15">
          <cell r="B15">
            <v>8981598.2799999993</v>
          </cell>
        </row>
      </sheetData>
      <sheetData sheetId="8">
        <row r="12">
          <cell r="B12">
            <v>1225182.3700000001</v>
          </cell>
        </row>
      </sheetData>
      <sheetData sheetId="9">
        <row r="12">
          <cell r="B12">
            <v>78927907.340000004</v>
          </cell>
        </row>
      </sheetData>
      <sheetData sheetId="10">
        <row r="12">
          <cell r="B12">
            <v>142413.54999999999</v>
          </cell>
        </row>
      </sheetData>
      <sheetData sheetId="11">
        <row r="16">
          <cell r="B16">
            <v>3963970.49</v>
          </cell>
        </row>
        <row r="25">
          <cell r="B25">
            <v>4512148.32</v>
          </cell>
        </row>
        <row r="29">
          <cell r="B29">
            <v>1516140</v>
          </cell>
        </row>
      </sheetData>
      <sheetData sheetId="12">
        <row r="14">
          <cell r="B14">
            <v>3913710.13</v>
          </cell>
        </row>
        <row r="19">
          <cell r="B19">
            <v>55607197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A3" sqref="A3:H3"/>
    </sheetView>
  </sheetViews>
  <sheetFormatPr baseColWidth="10" defaultRowHeight="15"/>
  <cols>
    <col min="1" max="1" width="44.5703125" customWidth="1"/>
    <col min="2" max="2" width="25.85546875" customWidth="1"/>
    <col min="4" max="4" width="21.28515625" customWidth="1"/>
    <col min="6" max="6" width="20.7109375" customWidth="1"/>
    <col min="8" max="8" width="19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3"/>
      <c r="C2" s="3"/>
      <c r="D2" s="3"/>
      <c r="E2" s="3"/>
      <c r="F2" s="3"/>
      <c r="G2" s="3"/>
      <c r="H2" s="3"/>
    </row>
    <row r="3" spans="1:8">
      <c r="A3" s="2" t="s">
        <v>1</v>
      </c>
      <c r="B3" s="3"/>
      <c r="C3" s="3"/>
      <c r="D3" s="3"/>
      <c r="E3" s="3"/>
      <c r="F3" s="3"/>
      <c r="G3" s="3"/>
      <c r="H3" s="3"/>
    </row>
    <row r="4" spans="1:8">
      <c r="A4" s="2" t="s">
        <v>2</v>
      </c>
      <c r="B4" s="3"/>
      <c r="C4" s="3"/>
      <c r="D4" s="3"/>
      <c r="E4" s="3"/>
      <c r="F4" s="3"/>
      <c r="G4" s="3"/>
      <c r="H4" s="3"/>
    </row>
    <row r="5" spans="1:8">
      <c r="A5" s="2" t="s">
        <v>3</v>
      </c>
      <c r="B5" s="3"/>
      <c r="C5" s="3"/>
      <c r="D5" s="3"/>
      <c r="E5" s="3"/>
      <c r="F5" s="3"/>
      <c r="G5" s="3"/>
      <c r="H5" s="3"/>
    </row>
    <row r="6" spans="1:8">
      <c r="A6" s="4"/>
      <c r="B6" s="4"/>
      <c r="C6" s="4"/>
      <c r="D6" s="4"/>
      <c r="E6" s="4"/>
      <c r="F6" s="4"/>
      <c r="G6" s="4"/>
      <c r="H6" s="4"/>
    </row>
    <row r="7" spans="1:8" ht="25.5">
      <c r="A7" s="5" t="s">
        <v>4</v>
      </c>
      <c r="B7" s="6">
        <v>2025</v>
      </c>
      <c r="C7" s="7"/>
      <c r="D7" s="6">
        <v>2024</v>
      </c>
      <c r="E7" s="8"/>
      <c r="F7" s="9" t="s">
        <v>5</v>
      </c>
      <c r="G7" s="10"/>
      <c r="H7" s="11" t="s">
        <v>6</v>
      </c>
    </row>
    <row r="8" spans="1:8">
      <c r="A8" s="5" t="s">
        <v>7</v>
      </c>
      <c r="B8" s="12"/>
      <c r="C8" s="12"/>
      <c r="D8" s="12"/>
      <c r="E8" s="4"/>
      <c r="F8" s="4"/>
      <c r="G8" s="4"/>
      <c r="H8" s="4"/>
    </row>
    <row r="9" spans="1:8">
      <c r="A9" s="13" t="s">
        <v>8</v>
      </c>
      <c r="B9" s="14">
        <f>'[1]NOTA 7'!D17</f>
        <v>9964197.6699999925</v>
      </c>
      <c r="C9" s="14"/>
      <c r="D9" s="14">
        <v>7826410.0300000003</v>
      </c>
      <c r="E9" s="15"/>
      <c r="F9" s="15">
        <f>SUM(B9-D9)</f>
        <v>2137787.6399999922</v>
      </c>
      <c r="G9" s="16"/>
      <c r="H9" s="17">
        <f t="shared" ref="H9:H13" si="0">+F9/B9</f>
        <v>0.2145468918622922</v>
      </c>
    </row>
    <row r="10" spans="1:8">
      <c r="A10" s="13" t="s">
        <v>9</v>
      </c>
      <c r="B10" s="14">
        <f>'[1]NOTA 8'!B12</f>
        <v>43559639.566795878</v>
      </c>
      <c r="C10" s="14"/>
      <c r="D10" s="14">
        <v>43623538.710000001</v>
      </c>
      <c r="E10" s="15"/>
      <c r="F10" s="15">
        <f t="shared" ref="F10:F12" si="1">SUM(B10-D10)</f>
        <v>-63899.143204122782</v>
      </c>
      <c r="G10" s="16"/>
      <c r="H10" s="17">
        <f>+F10/B10</f>
        <v>-1.4669346174487417E-3</v>
      </c>
    </row>
    <row r="11" spans="1:8">
      <c r="A11" s="13" t="s">
        <v>10</v>
      </c>
      <c r="B11" s="14">
        <f>'[1]NOTA 9'!B15</f>
        <v>8981598.2799999993</v>
      </c>
      <c r="C11" s="14"/>
      <c r="D11" s="14">
        <v>13161083.859999999</v>
      </c>
      <c r="E11" s="15"/>
      <c r="F11" s="15">
        <f t="shared" si="1"/>
        <v>-4179485.58</v>
      </c>
      <c r="G11" s="16"/>
      <c r="H11" s="17">
        <f t="shared" si="0"/>
        <v>-0.46533873478919391</v>
      </c>
    </row>
    <row r="12" spans="1:8">
      <c r="A12" s="13" t="s">
        <v>11</v>
      </c>
      <c r="B12" s="18">
        <f>'[1]NOTA 10'!B12</f>
        <v>1225182.3700000001</v>
      </c>
      <c r="C12" s="14"/>
      <c r="D12" s="18">
        <v>21374.83</v>
      </c>
      <c r="E12" s="15"/>
      <c r="F12" s="15">
        <f t="shared" si="1"/>
        <v>1203807.54</v>
      </c>
      <c r="G12" s="16"/>
      <c r="H12" s="17">
        <f t="shared" si="0"/>
        <v>0.98255375646647602</v>
      </c>
    </row>
    <row r="13" spans="1:8" ht="15.75" thickBot="1">
      <c r="A13" s="5" t="s">
        <v>12</v>
      </c>
      <c r="B13" s="19">
        <f>SUM(B9:B12)</f>
        <v>63730617.886795871</v>
      </c>
      <c r="C13" s="20"/>
      <c r="D13" s="19">
        <f>SUM(D9:D12)</f>
        <v>64632407.43</v>
      </c>
      <c r="E13" s="21"/>
      <c r="F13" s="22">
        <f>SUM(F9:F12)</f>
        <v>-901789.5432041306</v>
      </c>
      <c r="G13" s="23"/>
      <c r="H13" s="24">
        <f t="shared" si="0"/>
        <v>-1.4150020400021404E-2</v>
      </c>
    </row>
    <row r="14" spans="1:8" ht="15.75" thickTop="1">
      <c r="A14" s="5"/>
      <c r="B14" s="20"/>
      <c r="C14" s="20"/>
      <c r="D14" s="20"/>
      <c r="E14" s="21"/>
      <c r="F14" s="21"/>
      <c r="G14" s="16"/>
      <c r="H14" s="17"/>
    </row>
    <row r="15" spans="1:8">
      <c r="A15" s="5" t="s">
        <v>13</v>
      </c>
      <c r="B15" s="25"/>
      <c r="C15" s="25"/>
      <c r="D15" s="25"/>
      <c r="E15" s="26"/>
      <c r="F15" s="26"/>
      <c r="G15" s="16"/>
      <c r="H15" s="17"/>
    </row>
    <row r="16" spans="1:8">
      <c r="A16" s="13" t="s">
        <v>14</v>
      </c>
      <c r="B16" s="14">
        <f>'[1]NOTA 8'!B13</f>
        <v>831565675.99320412</v>
      </c>
      <c r="C16" s="14"/>
      <c r="D16" s="14">
        <v>876409147.17999995</v>
      </c>
      <c r="E16" s="15"/>
      <c r="F16" s="15">
        <f t="shared" ref="F16:F18" si="2">SUM(B16-D16)</f>
        <v>-44843471.186795831</v>
      </c>
      <c r="G16" s="16"/>
      <c r="H16" s="17">
        <f t="shared" ref="H16:H17" si="3">+F16/B16*100</f>
        <v>-5.3926553826594343</v>
      </c>
    </row>
    <row r="17" spans="1:8">
      <c r="A17" s="13" t="s">
        <v>15</v>
      </c>
      <c r="B17" s="27">
        <f>'[1]NOTA 11'!B12</f>
        <v>78927907.340000004</v>
      </c>
      <c r="C17" s="14"/>
      <c r="D17" s="27">
        <v>15192117.4836</v>
      </c>
      <c r="E17" s="15"/>
      <c r="F17" s="15">
        <f t="shared" si="2"/>
        <v>63735789.856400006</v>
      </c>
      <c r="G17" s="16"/>
      <c r="H17" s="17">
        <f t="shared" si="3"/>
        <v>80.751906397116954</v>
      </c>
    </row>
    <row r="18" spans="1:8">
      <c r="A18" s="13" t="s">
        <v>16</v>
      </c>
      <c r="B18" s="18">
        <f>'[1]NOTA 12'!B12</f>
        <v>142413.54999999999</v>
      </c>
      <c r="C18" s="14"/>
      <c r="D18" s="18">
        <v>1028848.35</v>
      </c>
      <c r="E18" s="15"/>
      <c r="F18" s="28">
        <f t="shared" si="2"/>
        <v>-886434.8</v>
      </c>
      <c r="G18" s="16"/>
      <c r="H18" s="29">
        <v>0</v>
      </c>
    </row>
    <row r="19" spans="1:8">
      <c r="A19" s="5" t="s">
        <v>17</v>
      </c>
      <c r="B19" s="30">
        <f>SUM(B16:B18)</f>
        <v>910635996.8832041</v>
      </c>
      <c r="C19" s="20"/>
      <c r="D19" s="30">
        <f>SUM(D16:D18)</f>
        <v>892630113.01359999</v>
      </c>
      <c r="E19" s="21"/>
      <c r="F19" s="30">
        <f>SUM(F16:F18)</f>
        <v>18005883.869604174</v>
      </c>
      <c r="G19" s="23"/>
      <c r="H19" s="31">
        <f>+F19/B19*100</f>
        <v>1.9772866360688752</v>
      </c>
    </row>
    <row r="20" spans="1:8" ht="15.75" thickBot="1">
      <c r="A20" s="5" t="s">
        <v>18</v>
      </c>
      <c r="B20" s="19">
        <f>B13+B19</f>
        <v>974366614.76999998</v>
      </c>
      <c r="C20" s="20"/>
      <c r="D20" s="19">
        <f>D13+D19</f>
        <v>957262520.44359994</v>
      </c>
      <c r="E20" s="21"/>
      <c r="F20" s="19">
        <f>F13+F19</f>
        <v>17104094.326400042</v>
      </c>
      <c r="G20" s="16"/>
      <c r="H20" s="24">
        <f>+F20/B20</f>
        <v>1.7554064422083546E-2</v>
      </c>
    </row>
    <row r="21" spans="1:8" ht="15.75" thickTop="1">
      <c r="A21" s="5"/>
      <c r="B21" s="20"/>
      <c r="C21" s="20"/>
      <c r="D21" s="20"/>
      <c r="E21" s="21"/>
      <c r="F21" s="21"/>
      <c r="G21" s="16"/>
      <c r="H21" s="17"/>
    </row>
    <row r="22" spans="1:8">
      <c r="A22" s="5" t="s">
        <v>19</v>
      </c>
      <c r="B22" s="25"/>
      <c r="C22" s="25"/>
      <c r="D22" s="25"/>
      <c r="E22" s="26"/>
      <c r="F22" s="26"/>
      <c r="G22" s="16"/>
      <c r="H22" s="17"/>
    </row>
    <row r="23" spans="1:8">
      <c r="A23" s="5" t="s">
        <v>20</v>
      </c>
      <c r="B23" s="14"/>
      <c r="C23" s="14"/>
      <c r="D23" s="14"/>
      <c r="E23" s="15"/>
      <c r="F23" s="15"/>
      <c r="G23" s="16"/>
      <c r="H23" s="17"/>
    </row>
    <row r="24" spans="1:8">
      <c r="A24" s="13" t="s">
        <v>21</v>
      </c>
      <c r="B24" s="14">
        <v>0</v>
      </c>
      <c r="C24" s="14"/>
      <c r="D24" s="14">
        <v>0</v>
      </c>
      <c r="E24" s="15"/>
      <c r="F24" s="15">
        <f t="shared" ref="F24:F27" si="4">SUM(B24-D24)</f>
        <v>0</v>
      </c>
      <c r="G24" s="16"/>
      <c r="H24" s="32" t="str">
        <f>IF(ISERROR(F24/B24),"-",F24/B24)</f>
        <v>-</v>
      </c>
    </row>
    <row r="25" spans="1:8">
      <c r="A25" s="13" t="s">
        <v>22</v>
      </c>
      <c r="B25" s="14">
        <f>'[1]NOTA 13'!B16</f>
        <v>3963970.49</v>
      </c>
      <c r="C25" s="14"/>
      <c r="D25" s="14">
        <v>63106384.560000002</v>
      </c>
      <c r="E25" s="15"/>
      <c r="F25" s="15">
        <f t="shared" si="4"/>
        <v>-59142414.07</v>
      </c>
      <c r="G25" s="16"/>
      <c r="H25" s="17">
        <f t="shared" ref="H25:H28" si="5">+F25/B25</f>
        <v>-14.919993531536104</v>
      </c>
    </row>
    <row r="26" spans="1:8">
      <c r="A26" s="13" t="s">
        <v>23</v>
      </c>
      <c r="B26" s="14">
        <f>'[1]NOTA 13'!B25</f>
        <v>4512148.32</v>
      </c>
      <c r="C26" s="14"/>
      <c r="D26" s="14">
        <f>11284255.58</f>
        <v>11284255.58</v>
      </c>
      <c r="E26" s="15"/>
      <c r="F26" s="15">
        <f t="shared" si="4"/>
        <v>-6772107.2599999998</v>
      </c>
      <c r="G26" s="16"/>
      <c r="H26" s="17">
        <f t="shared" si="5"/>
        <v>-1.5008609601734013</v>
      </c>
    </row>
    <row r="27" spans="1:8">
      <c r="A27" s="13" t="s">
        <v>24</v>
      </c>
      <c r="B27" s="18">
        <f>'[1]NOTA 13'!B29</f>
        <v>1516140</v>
      </c>
      <c r="C27" s="14"/>
      <c r="D27" s="18">
        <f>3062482.5+479142.74</f>
        <v>3541625.24</v>
      </c>
      <c r="E27" s="15"/>
      <c r="F27" s="33">
        <f t="shared" si="4"/>
        <v>-2025485.2400000002</v>
      </c>
      <c r="G27" s="16"/>
      <c r="H27" s="17">
        <f t="shared" si="5"/>
        <v>-1.3359486854775946</v>
      </c>
    </row>
    <row r="28" spans="1:8" ht="15.75" thickBot="1">
      <c r="A28" s="5" t="s">
        <v>25</v>
      </c>
      <c r="B28" s="19">
        <f>SUM(B24:B27)</f>
        <v>9992258.8100000005</v>
      </c>
      <c r="C28" s="20"/>
      <c r="D28" s="19">
        <f>SUM(D24:D27)</f>
        <v>77932265.379999995</v>
      </c>
      <c r="E28" s="21"/>
      <c r="F28" s="22">
        <f>SUM(F24:F27)</f>
        <v>-67940006.569999993</v>
      </c>
      <c r="G28" s="23"/>
      <c r="H28" s="24">
        <f t="shared" si="5"/>
        <v>-6.7992640965231352</v>
      </c>
    </row>
    <row r="29" spans="1:8" ht="15.75" thickTop="1">
      <c r="A29" s="5"/>
      <c r="B29" s="20"/>
      <c r="C29" s="20"/>
      <c r="D29" s="20"/>
      <c r="E29" s="21"/>
      <c r="F29" s="21"/>
      <c r="G29" s="16"/>
      <c r="H29" s="17"/>
    </row>
    <row r="30" spans="1:8">
      <c r="A30" s="5" t="s">
        <v>26</v>
      </c>
      <c r="B30" s="25"/>
      <c r="C30" s="25"/>
      <c r="D30" s="25"/>
      <c r="E30" s="26"/>
      <c r="F30" s="26"/>
      <c r="G30" s="16"/>
      <c r="H30" s="17"/>
    </row>
    <row r="31" spans="1:8">
      <c r="A31" s="13" t="s">
        <v>27</v>
      </c>
      <c r="B31" s="14">
        <f>'[1]NOTA 14'!B14</f>
        <v>3913710.13</v>
      </c>
      <c r="C31" s="14"/>
      <c r="D31" s="14">
        <v>1970113.89</v>
      </c>
      <c r="E31" s="15"/>
      <c r="F31" s="15">
        <f t="shared" ref="F31:F32" si="6">SUM(B31-D31)</f>
        <v>1943596.24</v>
      </c>
      <c r="G31" s="16"/>
      <c r="H31" s="17">
        <f t="shared" ref="H31:H34" si="7">+F31/B31</f>
        <v>0.496612210777092</v>
      </c>
    </row>
    <row r="32" spans="1:8">
      <c r="A32" s="13" t="s">
        <v>28</v>
      </c>
      <c r="B32" s="18">
        <f>'[1]NOTA 14'!B19</f>
        <v>55607197</v>
      </c>
      <c r="C32" s="14"/>
      <c r="D32" s="18">
        <f>25545000+26871134.38</f>
        <v>52416134.379999995</v>
      </c>
      <c r="E32" s="15"/>
      <c r="F32" s="34">
        <f t="shared" si="6"/>
        <v>3191062.6200000048</v>
      </c>
      <c r="G32" s="16"/>
      <c r="H32" s="35">
        <f t="shared" si="7"/>
        <v>5.7385784433622952E-2</v>
      </c>
    </row>
    <row r="33" spans="1:8">
      <c r="A33" s="5" t="s">
        <v>29</v>
      </c>
      <c r="B33" s="30">
        <f>SUM(B31:B32)</f>
        <v>59520907.130000003</v>
      </c>
      <c r="C33" s="20"/>
      <c r="D33" s="30">
        <f>SUM(D31:D32)</f>
        <v>54386248.269999996</v>
      </c>
      <c r="E33" s="21"/>
      <c r="F33" s="36">
        <f>SUM(F31:F32)</f>
        <v>5134658.860000005</v>
      </c>
      <c r="G33" s="23"/>
      <c r="H33" s="37">
        <f t="shared" si="7"/>
        <v>8.6266475219965361E-2</v>
      </c>
    </row>
    <row r="34" spans="1:8" ht="15.75" thickBot="1">
      <c r="A34" s="5" t="s">
        <v>30</v>
      </c>
      <c r="B34" s="19">
        <f>+B28+B33</f>
        <v>69513165.939999998</v>
      </c>
      <c r="C34" s="20"/>
      <c r="D34" s="19">
        <f>+D28+D33</f>
        <v>132318513.64999999</v>
      </c>
      <c r="E34" s="21"/>
      <c r="F34" s="22">
        <f>+F28+F33</f>
        <v>-62805347.709999986</v>
      </c>
      <c r="G34" s="23"/>
      <c r="H34" s="24">
        <f t="shared" si="7"/>
        <v>-0.90350290999851979</v>
      </c>
    </row>
    <row r="35" spans="1:8" ht="15.75" thickTop="1">
      <c r="A35" s="5"/>
      <c r="B35" s="20"/>
      <c r="C35" s="20"/>
      <c r="D35" s="20"/>
      <c r="E35" s="21"/>
      <c r="F35" s="21"/>
      <c r="G35" s="16"/>
      <c r="H35" s="17"/>
    </row>
    <row r="36" spans="1:8">
      <c r="A36" s="5" t="s">
        <v>31</v>
      </c>
      <c r="B36" s="25"/>
      <c r="C36" s="25"/>
      <c r="D36" s="25"/>
      <c r="E36" s="26"/>
      <c r="F36" s="26"/>
      <c r="G36" s="16"/>
      <c r="H36" s="17"/>
    </row>
    <row r="37" spans="1:8">
      <c r="A37" s="13" t="s">
        <v>32</v>
      </c>
      <c r="B37" s="14">
        <f>B20-B34-B38</f>
        <v>161890517.30999994</v>
      </c>
      <c r="C37" s="14"/>
      <c r="D37" s="14">
        <f>D20-D34-D38</f>
        <v>-306469420.95639956</v>
      </c>
      <c r="E37" s="15"/>
      <c r="F37" s="15">
        <f>+B37-D37</f>
        <v>468359938.2663995</v>
      </c>
      <c r="G37" s="16"/>
      <c r="H37" s="17">
        <f>+F37/B37</f>
        <v>2.8930659191702328</v>
      </c>
    </row>
    <row r="38" spans="1:8">
      <c r="A38" s="13" t="s">
        <v>33</v>
      </c>
      <c r="B38" s="14">
        <f>'[1]Estado de Rendimiento Financier'!C30</f>
        <v>742962931.51999998</v>
      </c>
      <c r="C38" s="14"/>
      <c r="D38" s="14">
        <f>'[1]Estado de Rendimiento Financier'!E30</f>
        <v>1131413427.7499995</v>
      </c>
      <c r="E38" s="15"/>
      <c r="F38" s="15">
        <f>SUM(B38-D38)</f>
        <v>-388450496.22999954</v>
      </c>
      <c r="G38" s="16"/>
      <c r="H38" s="32">
        <f>IF(ISERROR(F38/B38),"-",F38/B38)</f>
        <v>-0.52283967308474366</v>
      </c>
    </row>
    <row r="39" spans="1:8">
      <c r="A39" s="13" t="s">
        <v>34</v>
      </c>
      <c r="B39" s="14">
        <v>0</v>
      </c>
      <c r="C39" s="14"/>
      <c r="D39" s="14">
        <v>0</v>
      </c>
      <c r="E39" s="15"/>
      <c r="F39" s="15">
        <f>SUM(B39-D39)</f>
        <v>0</v>
      </c>
      <c r="G39" s="16"/>
      <c r="H39" s="32" t="str">
        <f>IF(ISERROR(F39/B39),"-",F39/B39)</f>
        <v>-</v>
      </c>
    </row>
    <row r="40" spans="1:8" ht="15.75" thickBot="1">
      <c r="A40" s="5" t="s">
        <v>35</v>
      </c>
      <c r="B40" s="19">
        <f>SUM(B37:B39)</f>
        <v>904853448.82999992</v>
      </c>
      <c r="C40" s="20"/>
      <c r="D40" s="19">
        <f>SUM(D37:D39)</f>
        <v>824944006.79359996</v>
      </c>
      <c r="E40" s="21"/>
      <c r="F40" s="19">
        <f>SUM(F37:F39)</f>
        <v>79909442.036399961</v>
      </c>
      <c r="G40" s="23"/>
      <c r="H40" s="24">
        <f t="shared" ref="H40" si="8">+F40/B40</f>
        <v>8.8312026814646102E-2</v>
      </c>
    </row>
    <row r="41" spans="1:8" ht="15.75" thickTop="1">
      <c r="A41" s="38"/>
      <c r="B41" s="39"/>
      <c r="C41" s="40"/>
      <c r="D41" s="39"/>
      <c r="E41" s="41"/>
      <c r="F41" s="42"/>
      <c r="G41" s="16"/>
      <c r="H41" s="17"/>
    </row>
    <row r="42" spans="1:8">
      <c r="A42" s="38"/>
      <c r="B42" s="3"/>
      <c r="C42" s="40"/>
      <c r="D42" s="3"/>
      <c r="E42" s="41"/>
      <c r="F42" s="3"/>
      <c r="G42" s="16"/>
      <c r="H42" s="17"/>
    </row>
    <row r="43" spans="1:8">
      <c r="A43" s="43"/>
      <c r="B43" s="44"/>
      <c r="C43" s="40"/>
      <c r="D43" s="44"/>
      <c r="E43" s="41"/>
      <c r="F43" s="44"/>
      <c r="G43" s="16"/>
      <c r="H43" s="35"/>
    </row>
    <row r="44" spans="1:8" ht="15.75" thickBot="1">
      <c r="A44" s="38" t="s">
        <v>36</v>
      </c>
      <c r="B44" s="19">
        <f>+B34+B40</f>
        <v>974366614.76999998</v>
      </c>
      <c r="C44" s="20"/>
      <c r="D44" s="19">
        <f>+D34+D40</f>
        <v>957262520.44359994</v>
      </c>
      <c r="E44" s="21"/>
      <c r="F44" s="22">
        <f>+F34+F40</f>
        <v>17104094.326399975</v>
      </c>
      <c r="G44" s="23"/>
      <c r="H44" s="24">
        <f>+F44/B44</f>
        <v>1.7554064422083477E-2</v>
      </c>
    </row>
    <row r="45" spans="1:8" ht="15.75" thickTop="1">
      <c r="A45" s="45"/>
      <c r="B45" s="21"/>
      <c r="C45" s="21"/>
      <c r="D45" s="21"/>
      <c r="E45" s="21"/>
      <c r="F45" s="16"/>
      <c r="G45" s="16"/>
      <c r="H45" s="37"/>
    </row>
    <row r="46" spans="1:8">
      <c r="A46" s="45"/>
      <c r="B46" s="21"/>
      <c r="C46" s="21"/>
      <c r="D46" s="21"/>
      <c r="E46" s="21"/>
      <c r="F46" s="16"/>
      <c r="G46" s="16"/>
      <c r="H46" s="37"/>
    </row>
    <row r="47" spans="1:8" ht="153">
      <c r="A47" s="46" t="s">
        <v>37</v>
      </c>
      <c r="B47" s="21"/>
      <c r="C47" s="21"/>
      <c r="D47" s="47" t="s">
        <v>38</v>
      </c>
      <c r="E47" s="47"/>
      <c r="F47" s="47"/>
      <c r="G47" s="47"/>
      <c r="H47" s="47"/>
    </row>
  </sheetData>
  <mergeCells count="9">
    <mergeCell ref="D47:H47"/>
    <mergeCell ref="A1:H1"/>
    <mergeCell ref="A2:H2"/>
    <mergeCell ref="A3:H3"/>
    <mergeCell ref="A4:H4"/>
    <mergeCell ref="A5:H5"/>
    <mergeCell ref="B41:B43"/>
    <mergeCell ref="D41:D43"/>
    <mergeCell ref="F41:F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PROPIEDAD DE</dc:creator>
  <cp:lastModifiedBy>PROPIEDAD DE</cp:lastModifiedBy>
  <dcterms:created xsi:type="dcterms:W3CDTF">2025-07-17T17:19:50Z</dcterms:created>
  <dcterms:modified xsi:type="dcterms:W3CDTF">2025-07-17T17:21:20Z</dcterms:modified>
</cp:coreProperties>
</file>