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junio 2025\"/>
    </mc:Choice>
  </mc:AlternateContent>
  <bookViews>
    <workbookView xWindow="-105" yWindow="-105" windowWidth="23250" windowHeight="12450" tabRatio="791" activeTab="3"/>
  </bookViews>
  <sheets>
    <sheet name="Estado de Situación Financiera" sheetId="1" r:id="rId1"/>
    <sheet name="Estado de Rendimiento Financier" sheetId="3" r:id="rId2"/>
    <sheet name="Estado de Flujo de Efectivo" sheetId="5" r:id="rId3"/>
    <sheet name="Estado de Cambio de Patrimonio" sheetId="4" r:id="rId4"/>
    <sheet name="Estado de Situación Financi (3)" sheetId="25" state="hidden" r:id="rId5"/>
    <sheet name="NOTA 7" sheetId="6" r:id="rId6"/>
    <sheet name="NOTA 8" sheetId="18" r:id="rId7"/>
    <sheet name="NOTA 9" sheetId="19" r:id="rId8"/>
    <sheet name="NOTA 10" sheetId="21" r:id="rId9"/>
    <sheet name="NOTA 11" sheetId="20" r:id="rId10"/>
    <sheet name="NOTA 12" sheetId="22" r:id="rId11"/>
    <sheet name="NOTA 13" sheetId="23" r:id="rId12"/>
    <sheet name="NOTA 14" sheetId="24" r:id="rId13"/>
    <sheet name="Hoja5" sheetId="10" state="hidden" r:id="rId14"/>
    <sheet name="INVENTARIO DE CONSUMO" sheetId="11" state="hidden" r:id="rId15"/>
    <sheet name="POLIZAS DE SEGURO" sheetId="12" state="hidden" r:id="rId16"/>
    <sheet name="GASTOS PAGADOS POR ANTICIPADO" sheetId="13" state="hidden" r:id="rId17"/>
    <sheet name="PROPIEDAD PLANTA Y EQUIPO" sheetId="14" state="hidden" r:id="rId18"/>
    <sheet name="Hoja10" sheetId="15" state="hidden" r:id="rId19"/>
    <sheet name="EJECUCION" sheetId="16" state="hidden" r:id="rId20"/>
    <sheet name="ANALISIS" sheetId="17" state="hidden" r:id="rId21"/>
    <sheet name="Estado de Situación Financi (2)" sheetId="2" state="hidden" r:id="rId22"/>
  </sheets>
  <externalReferences>
    <externalReference r:id="rId23"/>
  </externalReference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39" i="5"/>
  <c r="B21" i="5"/>
  <c r="B25" i="5"/>
  <c r="B19" i="5"/>
  <c r="B18" i="5"/>
  <c r="B17" i="5"/>
  <c r="B16" i="5"/>
  <c r="B15" i="5"/>
  <c r="B14" i="5"/>
  <c r="B13" i="5"/>
  <c r="B11" i="5"/>
  <c r="B32" i="5"/>
  <c r="B27" i="5"/>
  <c r="D39" i="5"/>
  <c r="D32" i="5"/>
  <c r="D27" i="5"/>
  <c r="D21" i="5"/>
  <c r="B10" i="5"/>
  <c r="F44" i="25"/>
  <c r="D44" i="25"/>
  <c r="B44" i="25"/>
  <c r="H44" i="25"/>
  <c r="H40" i="25"/>
  <c r="H38" i="25"/>
  <c r="H37" i="25"/>
  <c r="F38" i="25"/>
  <c r="F37" i="25"/>
  <c r="H34" i="25"/>
  <c r="H33" i="25"/>
  <c r="H32" i="25"/>
  <c r="H31" i="25"/>
  <c r="F32" i="25"/>
  <c r="F31" i="25"/>
  <c r="H28" i="25"/>
  <c r="H27" i="25"/>
  <c r="H26" i="25"/>
  <c r="H25" i="25"/>
  <c r="F27" i="25"/>
  <c r="F26" i="25"/>
  <c r="F25" i="25"/>
  <c r="F18" i="25"/>
  <c r="H18" i="25" s="1"/>
  <c r="F17" i="25"/>
  <c r="H17" i="25"/>
  <c r="H16" i="25"/>
  <c r="F16" i="25"/>
  <c r="H13" i="25"/>
  <c r="F13" i="25"/>
  <c r="H12" i="25"/>
  <c r="H11" i="25"/>
  <c r="H10" i="25"/>
  <c r="H9" i="25"/>
  <c r="F12" i="25"/>
  <c r="F11" i="25"/>
  <c r="F10" i="25"/>
  <c r="F9" i="25"/>
  <c r="H39" i="25"/>
  <c r="F39" i="25"/>
  <c r="D38" i="25"/>
  <c r="B38" i="25"/>
  <c r="D32" i="25"/>
  <c r="D33" i="25" s="1"/>
  <c r="B32" i="25"/>
  <c r="B31" i="25"/>
  <c r="B33" i="25" s="1"/>
  <c r="D28" i="25"/>
  <c r="D34" i="25" s="1"/>
  <c r="D27" i="25"/>
  <c r="B27" i="25"/>
  <c r="D26" i="25"/>
  <c r="B26" i="25"/>
  <c r="B25" i="25"/>
  <c r="B28" i="25" s="1"/>
  <c r="F24" i="25"/>
  <c r="H24" i="25" s="1"/>
  <c r="D20" i="25"/>
  <c r="D19" i="25"/>
  <c r="B18" i="25"/>
  <c r="B17" i="25"/>
  <c r="B16" i="25"/>
  <c r="D13" i="25"/>
  <c r="B12" i="25"/>
  <c r="B11" i="25"/>
  <c r="B10" i="25"/>
  <c r="B9" i="25"/>
  <c r="B13" i="25" s="1"/>
  <c r="D29" i="23"/>
  <c r="D25" i="23"/>
  <c r="D16" i="23"/>
  <c r="D12" i="18"/>
  <c r="D13" i="18" s="1"/>
  <c r="B14" i="18"/>
  <c r="D14" i="18"/>
  <c r="D15" i="18" s="1"/>
  <c r="B15" i="18"/>
  <c r="D16" i="10"/>
  <c r="C16" i="10"/>
  <c r="B32" i="1"/>
  <c r="B31" i="1"/>
  <c r="D19" i="24"/>
  <c r="D14" i="24"/>
  <c r="B14" i="24"/>
  <c r="B20" i="24" s="1"/>
  <c r="B19" i="24"/>
  <c r="B29" i="23"/>
  <c r="B27" i="1" s="1"/>
  <c r="B25" i="23"/>
  <c r="B26" i="1" s="1"/>
  <c r="B16" i="23"/>
  <c r="B25" i="1" s="1"/>
  <c r="B18" i="1"/>
  <c r="D12" i="22"/>
  <c r="B12" i="22"/>
  <c r="B17" i="1"/>
  <c r="B12" i="1"/>
  <c r="D37" i="25" l="1"/>
  <c r="D40" i="25" s="1"/>
  <c r="B34" i="25"/>
  <c r="B19" i="25"/>
  <c r="B20" i="25" s="1"/>
  <c r="B37" i="25" s="1"/>
  <c r="F19" i="25"/>
  <c r="H19" i="25" s="1"/>
  <c r="D20" i="24"/>
  <c r="B31" i="23"/>
  <c r="D31" i="23"/>
  <c r="D12" i="21"/>
  <c r="B12" i="21"/>
  <c r="D12" i="20"/>
  <c r="B12" i="20"/>
  <c r="D15" i="19"/>
  <c r="B15" i="19"/>
  <c r="B11" i="1" s="1"/>
  <c r="F11" i="1" s="1"/>
  <c r="B16" i="1"/>
  <c r="B10" i="1"/>
  <c r="F10" i="1" s="1"/>
  <c r="B13" i="18"/>
  <c r="B12" i="18"/>
  <c r="D17" i="6"/>
  <c r="B9" i="1" s="1"/>
  <c r="D19" i="1"/>
  <c r="F17" i="1"/>
  <c r="F18" i="1"/>
  <c r="F12" i="1"/>
  <c r="D38" i="1"/>
  <c r="B38" i="1"/>
  <c r="F39" i="1"/>
  <c r="H39" i="1" s="1"/>
  <c r="E9" i="3"/>
  <c r="G9" i="3" s="1"/>
  <c r="C9" i="3"/>
  <c r="D17" i="17"/>
  <c r="C17" i="17"/>
  <c r="D16" i="17"/>
  <c r="F16" i="17" s="1"/>
  <c r="C16" i="17"/>
  <c r="C15" i="17"/>
  <c r="E15" i="17" s="1"/>
  <c r="D14" i="17"/>
  <c r="C14" i="17"/>
  <c r="D13" i="17"/>
  <c r="C13" i="17"/>
  <c r="D12" i="17"/>
  <c r="C12" i="17"/>
  <c r="C187" i="16"/>
  <c r="E181" i="16"/>
  <c r="E187" i="16" s="1"/>
  <c r="F177" i="16"/>
  <c r="D177" i="16"/>
  <c r="D187" i="16" s="1"/>
  <c r="D157" i="16"/>
  <c r="C157" i="16"/>
  <c r="E155" i="16"/>
  <c r="E153" i="16"/>
  <c r="E151" i="16"/>
  <c r="F149" i="16"/>
  <c r="E149" i="16"/>
  <c r="D149" i="16"/>
  <c r="D147" i="16"/>
  <c r="E147" i="16" s="1"/>
  <c r="F147" i="16" s="1"/>
  <c r="E145" i="16"/>
  <c r="E157" i="16" s="1"/>
  <c r="F157" i="16" s="1"/>
  <c r="E132" i="16"/>
  <c r="F132" i="16" s="1"/>
  <c r="D132" i="16"/>
  <c r="C132" i="16"/>
  <c r="E128" i="16"/>
  <c r="F128" i="16" s="1"/>
  <c r="E126" i="16"/>
  <c r="E124" i="16"/>
  <c r="F124" i="16" s="1"/>
  <c r="E122" i="16"/>
  <c r="F122" i="16" s="1"/>
  <c r="E120" i="16"/>
  <c r="F120" i="16" s="1"/>
  <c r="D99" i="16"/>
  <c r="C99" i="16"/>
  <c r="F97" i="16"/>
  <c r="E97" i="16"/>
  <c r="F95" i="16"/>
  <c r="E95" i="16"/>
  <c r="E93" i="16"/>
  <c r="E91" i="16"/>
  <c r="F91" i="16" s="1"/>
  <c r="E89" i="16"/>
  <c r="F89" i="16" s="1"/>
  <c r="E87" i="16"/>
  <c r="E99" i="16" s="1"/>
  <c r="F99" i="16" s="1"/>
  <c r="D74" i="16"/>
  <c r="C74" i="16"/>
  <c r="F72" i="16"/>
  <c r="E72" i="16"/>
  <c r="E70" i="16"/>
  <c r="F70" i="16" s="1"/>
  <c r="E68" i="16"/>
  <c r="E66" i="16"/>
  <c r="F66" i="16" s="1"/>
  <c r="E64" i="16"/>
  <c r="E74" i="16" s="1"/>
  <c r="F74" i="16" s="1"/>
  <c r="F62" i="16"/>
  <c r="E62" i="16"/>
  <c r="D36" i="16"/>
  <c r="C36" i="16"/>
  <c r="E34" i="16"/>
  <c r="F34" i="16" s="1"/>
  <c r="E33" i="16"/>
  <c r="E32" i="16"/>
  <c r="F32" i="16" s="1"/>
  <c r="E31" i="16"/>
  <c r="E30" i="16"/>
  <c r="E29" i="16"/>
  <c r="F28" i="16"/>
  <c r="E28" i="16"/>
  <c r="E27" i="16"/>
  <c r="E26" i="16"/>
  <c r="F26" i="16" s="1"/>
  <c r="E25" i="16"/>
  <c r="E24" i="16"/>
  <c r="E36" i="16" s="1"/>
  <c r="F36" i="16" s="1"/>
  <c r="E15" i="16"/>
  <c r="E16" i="16" s="1"/>
  <c r="D15" i="16"/>
  <c r="D16" i="16" s="1"/>
  <c r="C15" i="16"/>
  <c r="C16" i="16" s="1"/>
  <c r="F14" i="16"/>
  <c r="F13" i="16"/>
  <c r="F15" i="16" s="1"/>
  <c r="F16" i="16" s="1"/>
  <c r="D40" i="15"/>
  <c r="C40" i="15"/>
  <c r="E40" i="15" s="1"/>
  <c r="F40" i="15" s="1"/>
  <c r="D30" i="15"/>
  <c r="D47" i="15" s="1"/>
  <c r="C30" i="15"/>
  <c r="C47" i="15" s="1"/>
  <c r="E29" i="15"/>
  <c r="F29" i="15" s="1"/>
  <c r="E28" i="15"/>
  <c r="F28" i="15" s="1"/>
  <c r="F27" i="15"/>
  <c r="E27" i="15"/>
  <c r="E26" i="15"/>
  <c r="F26" i="15" s="1"/>
  <c r="E25" i="15"/>
  <c r="F25" i="15" s="1"/>
  <c r="E24" i="15"/>
  <c r="F24" i="15" s="1"/>
  <c r="E17" i="15"/>
  <c r="F17" i="15" s="1"/>
  <c r="E14" i="14"/>
  <c r="F14" i="14" s="1"/>
  <c r="E12" i="12"/>
  <c r="F12" i="12" s="1"/>
  <c r="F18" i="11"/>
  <c r="D18" i="11"/>
  <c r="C18" i="11"/>
  <c r="F17" i="11"/>
  <c r="E17" i="11"/>
  <c r="E16" i="11"/>
  <c r="F16" i="11" s="1"/>
  <c r="F15" i="11"/>
  <c r="E15" i="11"/>
  <c r="E14" i="11"/>
  <c r="F14" i="11" s="1"/>
  <c r="F13" i="11"/>
  <c r="E13" i="11"/>
  <c r="F12" i="11"/>
  <c r="E12" i="11"/>
  <c r="E18" i="11" s="1"/>
  <c r="D15" i="10"/>
  <c r="C15" i="10"/>
  <c r="E15" i="10" s="1"/>
  <c r="F15" i="10" s="1"/>
  <c r="D14" i="10"/>
  <c r="C14" i="10"/>
  <c r="E14" i="10" s="1"/>
  <c r="F14" i="10" s="1"/>
  <c r="C13" i="10"/>
  <c r="E13" i="10" s="1"/>
  <c r="F13" i="10" s="1"/>
  <c r="E12" i="10"/>
  <c r="F12" i="10" s="1"/>
  <c r="F17" i="6"/>
  <c r="E16" i="17" l="1"/>
  <c r="G16" i="17" s="1"/>
  <c r="F14" i="17"/>
  <c r="E13" i="17"/>
  <c r="G13" i="17" s="1"/>
  <c r="E17" i="17"/>
  <c r="G17" i="17" s="1"/>
  <c r="F13" i="17"/>
  <c r="C18" i="17"/>
  <c r="F17" i="17"/>
  <c r="D18" i="17"/>
  <c r="E14" i="17"/>
  <c r="G14" i="17" s="1"/>
  <c r="B40" i="25"/>
  <c r="F33" i="25"/>
  <c r="F28" i="25"/>
  <c r="F9" i="1"/>
  <c r="E12" i="17"/>
  <c r="F12" i="17"/>
  <c r="F24" i="16"/>
  <c r="C38" i="16"/>
  <c r="F64" i="16"/>
  <c r="F30" i="15"/>
  <c r="E30" i="15"/>
  <c r="E47" i="15"/>
  <c r="F47" i="15" s="1"/>
  <c r="E16" i="10"/>
  <c r="F16" i="10" s="1"/>
  <c r="F18" i="17" l="1"/>
  <c r="F34" i="25"/>
  <c r="F20" i="25"/>
  <c r="H20" i="25" s="1"/>
  <c r="F40" i="25"/>
  <c r="E18" i="17"/>
  <c r="G18" i="17" s="1"/>
  <c r="G12" i="17"/>
  <c r="B14" i="4" l="1"/>
  <c r="D32" i="1"/>
  <c r="D27" i="1"/>
  <c r="D26" i="1"/>
  <c r="H12" i="4" l="1"/>
  <c r="B21" i="4"/>
  <c r="I29" i="3"/>
  <c r="E25" i="3"/>
  <c r="C25" i="3"/>
  <c r="G24" i="3"/>
  <c r="G23" i="3"/>
  <c r="G22" i="3"/>
  <c r="I22" i="3" s="1"/>
  <c r="G21" i="3"/>
  <c r="G20" i="3"/>
  <c r="G19" i="3"/>
  <c r="I19" i="3" s="1"/>
  <c r="G18" i="3"/>
  <c r="I18" i="3" s="1"/>
  <c r="G17" i="3"/>
  <c r="I17" i="3" s="1"/>
  <c r="E13" i="3"/>
  <c r="I12" i="3"/>
  <c r="G12" i="3"/>
  <c r="G11" i="3"/>
  <c r="I11" i="3" s="1"/>
  <c r="G10" i="3"/>
  <c r="I10" i="3" s="1"/>
  <c r="C13" i="3"/>
  <c r="H41" i="2"/>
  <c r="F41" i="2"/>
  <c r="D36" i="2"/>
  <c r="B35" i="2"/>
  <c r="F35" i="2" s="1"/>
  <c r="F34" i="2"/>
  <c r="H34" i="2" s="1"/>
  <c r="D31" i="2"/>
  <c r="D37" i="2" s="1"/>
  <c r="B31" i="2"/>
  <c r="B30" i="2"/>
  <c r="F30" i="2" s="1"/>
  <c r="H30" i="2" s="1"/>
  <c r="B29" i="2"/>
  <c r="F29" i="2" s="1"/>
  <c r="H29" i="2" s="1"/>
  <c r="F28" i="2"/>
  <c r="H28" i="2" s="1"/>
  <c r="F27" i="2"/>
  <c r="H27" i="2" s="1"/>
  <c r="D23" i="2"/>
  <c r="D40" i="2" s="1"/>
  <c r="D42" i="2" s="1"/>
  <c r="D22" i="2"/>
  <c r="B22" i="2"/>
  <c r="F21" i="2"/>
  <c r="F20" i="2"/>
  <c r="H20" i="2" s="1"/>
  <c r="F19" i="2"/>
  <c r="F22" i="2" s="1"/>
  <c r="H22" i="2" s="1"/>
  <c r="F16" i="2"/>
  <c r="F23" i="2" s="1"/>
  <c r="D16" i="2"/>
  <c r="B16" i="2"/>
  <c r="B23" i="2" s="1"/>
  <c r="F15" i="2"/>
  <c r="H15" i="2" s="1"/>
  <c r="F14" i="2"/>
  <c r="H14" i="2" s="1"/>
  <c r="F13" i="2"/>
  <c r="H13" i="2" s="1"/>
  <c r="F12" i="2"/>
  <c r="H12" i="2" s="1"/>
  <c r="C30" i="3" l="1"/>
  <c r="J12" i="4"/>
  <c r="E30" i="3"/>
  <c r="G25" i="3"/>
  <c r="I25" i="3" s="1"/>
  <c r="H23" i="2"/>
  <c r="D46" i="2"/>
  <c r="H35" i="2"/>
  <c r="F36" i="2"/>
  <c r="B36" i="2"/>
  <c r="B37" i="2" s="1"/>
  <c r="H16" i="2"/>
  <c r="H19" i="2"/>
  <c r="F31" i="2"/>
  <c r="J14" i="4" l="1"/>
  <c r="J21" i="4" s="1"/>
  <c r="H14" i="4"/>
  <c r="H21" i="4" s="1"/>
  <c r="G13" i="3"/>
  <c r="I9" i="3"/>
  <c r="B40" i="2"/>
  <c r="F37" i="2"/>
  <c r="H31" i="2"/>
  <c r="H36" i="2"/>
  <c r="G30" i="3" l="1"/>
  <c r="I30" i="3" s="1"/>
  <c r="I13" i="3"/>
  <c r="H37" i="2"/>
  <c r="B42" i="2"/>
  <c r="B46" i="2" s="1"/>
  <c r="F40" i="2"/>
  <c r="F42" i="2" l="1"/>
  <c r="F46" i="2" s="1"/>
  <c r="H46" i="2" s="1"/>
  <c r="H40" i="2"/>
  <c r="H42" i="2" s="1"/>
  <c r="B19" i="1" l="1"/>
  <c r="H10" i="1" l="1"/>
  <c r="D33" i="1"/>
  <c r="F38" i="1" l="1"/>
  <c r="H38" i="1" s="1"/>
  <c r="B33" i="1"/>
  <c r="F32" i="1"/>
  <c r="F31" i="1"/>
  <c r="D28" i="1"/>
  <c r="D34" i="1" s="1"/>
  <c r="B28" i="1"/>
  <c r="F26" i="1"/>
  <c r="F25" i="1"/>
  <c r="F24" i="1"/>
  <c r="H24" i="1" s="1"/>
  <c r="F16" i="1"/>
  <c r="F19" i="1" s="1"/>
  <c r="D13" i="1"/>
  <c r="D20" i="1" s="1"/>
  <c r="B13" i="1"/>
  <c r="B20" i="1" s="1"/>
  <c r="B34" i="1" l="1"/>
  <c r="H26" i="1"/>
  <c r="H16" i="1"/>
  <c r="H31" i="1"/>
  <c r="H11" i="1"/>
  <c r="H9" i="1"/>
  <c r="H32" i="1"/>
  <c r="H25" i="1"/>
  <c r="F27" i="1"/>
  <c r="F28" i="1" s="1"/>
  <c r="F13" i="1"/>
  <c r="F20" i="1" s="1"/>
  <c r="H12" i="1"/>
  <c r="H17" i="1"/>
  <c r="H19" i="1"/>
  <c r="F33" i="1"/>
  <c r="H33" i="1" s="1"/>
  <c r="B37" i="1" l="1"/>
  <c r="B40" i="1" s="1"/>
  <c r="B44" i="1" s="1"/>
  <c r="D37" i="1"/>
  <c r="D40" i="1" s="1"/>
  <c r="D44" i="1" s="1"/>
  <c r="F34" i="1"/>
  <c r="H28" i="1"/>
  <c r="H27" i="1"/>
  <c r="H20" i="1"/>
  <c r="H13" i="1"/>
  <c r="F37" i="1" l="1"/>
  <c r="F40" i="1" s="1"/>
  <c r="H40" i="1" s="1"/>
  <c r="H34" i="1"/>
  <c r="H37" i="1"/>
  <c r="F44" i="1" l="1"/>
  <c r="H44" i="1" s="1"/>
</calcChain>
</file>

<file path=xl/comments1.xml><?xml version="1.0" encoding="utf-8"?>
<comments xmlns="http://schemas.openxmlformats.org/spreadsheetml/2006/main">
  <authors>
    <author/>
  </authors>
  <commentList>
    <comment ref="D22" authorId="0" shapeId="0">
      <text>
        <r>
          <rPr>
            <sz val="10"/>
            <color rgb="FF000000"/>
            <rFont val="Arial"/>
            <family val="2"/>
            <scheme val="minor"/>
          </rPr>
          <t>======
ID#AAABJG1digw
Glenys Maria Terrero    (2024-03-13 09:07:53)
LO DEVENGADO DE CADA CUENTA: 2.1 ES IGUAL A OBJETAL 1
2.2, 2.3 ETC.</t>
        </r>
      </text>
    </comment>
    <comment ref="D60" authorId="0" shapeId="0">
      <text>
        <r>
          <rPr>
            <sz val="10"/>
            <color rgb="FF000000"/>
            <rFont val="Arial"/>
            <family val="2"/>
            <scheme val="minor"/>
          </rPr>
          <t>======
ID#AAABJG1dihE
Glenys Maria Terrero    (2024-03-13 09:07:53)
LO DEVENGADO DE CADA CUENTA: 2.1 ES IGUAL A OBJETAL 1
2.2, 2.3 ETC.</t>
        </r>
      </text>
    </comment>
    <comment ref="D85" authorId="0" shapeId="0">
      <text>
        <r>
          <rPr>
            <sz val="10"/>
            <color rgb="FF000000"/>
            <rFont val="Arial"/>
            <family val="2"/>
            <scheme val="minor"/>
          </rPr>
          <t>======
ID#AAABJG1dig4
Glenys Maria Terrero    (2024-03-13 09:07:53)
LO DEVENGADO DE CADA CUENTA: 2.1 ES IGUAL A OBJETAL 1
2.2, 2.3 ETC.</t>
        </r>
      </text>
    </comment>
    <comment ref="D118" authorId="0" shapeId="0">
      <text>
        <r>
          <rPr>
            <sz val="10"/>
            <color rgb="FF000000"/>
            <rFont val="Arial"/>
            <family val="2"/>
            <scheme val="minor"/>
          </rPr>
          <t>======
ID#AAABJG1dig0
Glenys Maria Terrero    (2024-03-13 09:07:53)
LO DEVENGADO DE CADA CUENTA: 2.1 ES IGUAL A OBJETAL 1
2.2, 2.3 ETC.</t>
        </r>
      </text>
    </comment>
    <comment ref="D143" authorId="0" shapeId="0">
      <text>
        <r>
          <rPr>
            <sz val="10"/>
            <color rgb="FF000000"/>
            <rFont val="Arial"/>
            <family val="2"/>
            <scheme val="minor"/>
          </rPr>
          <t>======
ID#AAABJG1dihA
Glenys Maria Terrero    (2024-03-13 09:07:53)
LO DEVENGADO DE CADA CUENTA: 2.1 ES IGUAL A OBJETAL 1
2.2, 2.3 ETC.</t>
        </r>
      </text>
    </comment>
    <comment ref="D173" authorId="0" shapeId="0">
      <text>
        <r>
          <rPr>
            <sz val="10"/>
            <color rgb="FF000000"/>
            <rFont val="Arial"/>
            <family val="2"/>
            <scheme val="minor"/>
          </rPr>
          <t>======
ID#AAABJG1dig8
Glenys Maria Terrero    (2024-03-13 09:07:53)
LO DEVENGADO DE CADA CUENTA: 2.1 ES IGUAL A OBJETAL 1
2.2, 2.3 ETC.</t>
        </r>
      </text>
    </comment>
  </commentList>
</comments>
</file>

<file path=xl/sharedStrings.xml><?xml version="1.0" encoding="utf-8"?>
<sst xmlns="http://schemas.openxmlformats.org/spreadsheetml/2006/main" count="527" uniqueCount="256">
  <si>
    <t>DIRECCION GENERAL DE BIENES NACIONALES</t>
  </si>
  <si>
    <t>Valores En RD$</t>
  </si>
  <si>
    <t>Activos</t>
  </si>
  <si>
    <t>Variacion Absoluta</t>
  </si>
  <si>
    <t>Variacion Relativa</t>
  </si>
  <si>
    <t>Activos corrientes</t>
  </si>
  <si>
    <t>Efectivo y equivalente de efectivo (Nota 8)</t>
  </si>
  <si>
    <t>Porcion corriente Cuenta por cobrar a corto plazo (Nota 9)</t>
  </si>
  <si>
    <t>Inventario de consumo (Nota 10)</t>
  </si>
  <si>
    <t>Gastos pagados por anticipados (Nota 11)</t>
  </si>
  <si>
    <t>Total activos corrientes</t>
  </si>
  <si>
    <t>Cuentas por cobrar a largo plazo (Nota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</si>
  <si>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</si>
  <si>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</si>
  <si>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</si>
  <si>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</si>
  <si>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</si>
  <si>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</si>
  <si>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</si>
  <si>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</si>
  <si>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</si>
  <si>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</si>
  <si>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</si>
  <si>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</si>
  <si>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</si>
  <si>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</si>
  <si>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</si>
  <si>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</si>
  <si>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</si>
  <si>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</si>
  <si>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</si>
  <si>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</si>
  <si>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t>Total activos y Activos Neto/Patrimonio</t>
  </si>
  <si>
    <t>Al 31 diciembre de 2024 y al 31 diciembre de 2023</t>
  </si>
  <si>
    <t>Activos fijos</t>
  </si>
  <si>
    <t>Estado de Situación Financiera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</si>
  <si>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Encargada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</si>
  <si>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</si>
  <si>
    <t>Estado de Rendimiento Financiero</t>
  </si>
  <si>
    <t>Ingresos (Nota 15)</t>
  </si>
  <si>
    <t>Total ingresos</t>
  </si>
  <si>
    <t xml:space="preserve">Gastos </t>
  </si>
  <si>
    <t>Objeto 1</t>
  </si>
  <si>
    <t>Objeto 2</t>
  </si>
  <si>
    <t>Objeto 3</t>
  </si>
  <si>
    <t>Objeto 4</t>
  </si>
  <si>
    <t>Objeto 6</t>
  </si>
  <si>
    <t>Objeto 7</t>
  </si>
  <si>
    <t>0.00%</t>
  </si>
  <si>
    <t>Total gastos</t>
  </si>
  <si>
    <t>Resultado del período (ahorro / desahorro)</t>
  </si>
  <si>
    <t>Estado de Cambio de Activo Neto/ Patrimonio</t>
  </si>
  <si>
    <t>Capital Aportado</t>
  </si>
  <si>
    <t xml:space="preserve">Cambios en Políticas Contables </t>
  </si>
  <si>
    <t>Revaluación</t>
  </si>
  <si>
    <t>Resultados Acumulados</t>
  </si>
  <si>
    <t>Total Activos Netos / Patrimonio</t>
  </si>
  <si>
    <t>Cambio en políticas contables Revaluación de Propiedad, planta y equipo</t>
  </si>
  <si>
    <t>Ajuste al patrimonio</t>
  </si>
  <si>
    <t>Resultado del período</t>
  </si>
  <si>
    <t xml:space="preserve">  -</t>
  </si>
  <si>
    <t>Efecto del gasto de depreciación de los activos revaluados</t>
  </si>
  <si>
    <t>Estado de Flujo de Efectivo comparativo</t>
  </si>
  <si>
    <t>(Valores en RD$)</t>
  </si>
  <si>
    <t>Flujo de efectivo procedente de actividades operativas</t>
  </si>
  <si>
    <t>Flujos de efectivo netos de las actividades de operación</t>
  </si>
  <si>
    <t>Flujos de efectivo de las actividades de inversión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</si>
  <si>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</si>
  <si>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</si>
  <si>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</si>
  <si>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</si>
  <si>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</si>
  <si>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</si>
  <si>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Efectivo y equivalentes al efectivo al principio del periodo</t>
  </si>
  <si>
    <t>Efectivo y equivalentes al efectivo al final del periodo</t>
  </si>
  <si>
    <t>Descripcion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</si>
  <si>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</si>
  <si>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t>Ejercicio del 01 de enero al 30 de junio de 2025 y del 01 de enero al 31 de diciembre de 2024</t>
  </si>
  <si>
    <t>Del ejercicio terminado al 30 de junio del 2025 y 31 de diciembre del 2024</t>
  </si>
  <si>
    <t>Saldo al 31 de diciembre de 2024</t>
  </si>
  <si>
    <t>Saldo al 30 de junio de 2025</t>
  </si>
  <si>
    <t>Descripción</t>
  </si>
  <si>
    <t>Fondo Reponible</t>
  </si>
  <si>
    <t>Cta. No. 240-016429-5</t>
  </si>
  <si>
    <t>Fondo Avance por Excepción</t>
  </si>
  <si>
    <t>Cta. No. 960-472532-3</t>
  </si>
  <si>
    <t>Cuenta Pago a Terceros</t>
  </si>
  <si>
    <t>Cta. No. 314-000162-4</t>
  </si>
  <si>
    <t>Cuenta de Recursos De Captacion Directa</t>
  </si>
  <si>
    <t>Cta. No. 208-500100-0</t>
  </si>
  <si>
    <t>Cuenta de Recursos de Captacion Directa</t>
  </si>
  <si>
    <t>Cta. No. 208-500100-1</t>
  </si>
  <si>
    <t>Cuenta colectora Recursos Directos</t>
  </si>
  <si>
    <t>Cta. No. 960-757971-7</t>
  </si>
  <si>
    <t>Totales</t>
  </si>
  <si>
    <t xml:space="preserve">Cuentas x Cobrar </t>
  </si>
  <si>
    <t>Porción Corriente Cuantas por Cobrar</t>
  </si>
  <si>
    <t>Porción Largo Plazo  Cuantas por Cobrar</t>
  </si>
  <si>
    <t>Cantidad Estimada de Cuentas Incobrables</t>
  </si>
  <si>
    <t>Cantidad Estimada de Cuentas por Cobrar</t>
  </si>
  <si>
    <t>Inventarios de Almacenes</t>
  </si>
  <si>
    <t>ALMACEN PRINCIPAL</t>
  </si>
  <si>
    <t>ALMACEN DE TECNOLOGIA</t>
  </si>
  <si>
    <t>ALMACEN DE MANTENIMIENTO</t>
  </si>
  <si>
    <t>ALMACEN DE TRANSPORTACION</t>
  </si>
  <si>
    <t>ALMACEN COMISION PRESIDENCIAL</t>
  </si>
  <si>
    <t>Al 31 de diciembre del 2024, la composición de esta cuenta es la siguiente:</t>
  </si>
  <si>
    <t>Detalle</t>
  </si>
  <si>
    <t>Proveedores a Corto Plazo</t>
  </si>
  <si>
    <t>Notarizaciones</t>
  </si>
  <si>
    <t>Sentencia Adjudicada por Pagar</t>
  </si>
  <si>
    <t>Regalia Pascual por Pagar</t>
  </si>
  <si>
    <t>Compensacion por Indicadores del SISMAP por Pagar</t>
  </si>
  <si>
    <t>Compensacion Especial (FUSION)</t>
  </si>
  <si>
    <t>Vacaciones por Pagar</t>
  </si>
  <si>
    <t>Indemnizaciones por Pagar</t>
  </si>
  <si>
    <t>Viaticos por Pagar</t>
  </si>
  <si>
    <t>Proveedores a Largo Plazo</t>
  </si>
  <si>
    <t xml:space="preserve">Porcion Corriente de Cuenta por Cobrar a Corto Plazo </t>
  </si>
  <si>
    <t>Para los años terminados  2024 y 2023</t>
  </si>
  <si>
    <t>Valores en RD$</t>
  </si>
  <si>
    <t>Inventario de Consumo</t>
  </si>
  <si>
    <t>Gastos Pagados por Anticipados (Seguros de vehiculos)</t>
  </si>
  <si>
    <t>Poliza de Seguros de Vehiculos</t>
  </si>
  <si>
    <t>Gastos Pagados por Anticipados</t>
  </si>
  <si>
    <t>Al 31 enero 2025</t>
  </si>
  <si>
    <t>Bienes de Usos Netos</t>
  </si>
  <si>
    <t xml:space="preserve">Propiedad, planta y equipo neto </t>
  </si>
  <si>
    <t>Pasivos Corrientes</t>
  </si>
  <si>
    <t>13.1 Cuentas por Pagar a Corto Plazo</t>
  </si>
  <si>
    <t>Proveedores por Pagar a Corto Plazo</t>
  </si>
  <si>
    <t>13.2 Retenciones y acumulaciones por pagar</t>
  </si>
  <si>
    <t>Inclusion Nomina por Sentencia</t>
  </si>
  <si>
    <t>Indemnizacions</t>
  </si>
  <si>
    <t>Vacaciones</t>
  </si>
  <si>
    <t>Regalia Pascual</t>
  </si>
  <si>
    <t>Compensacion Indicadores SISMAP</t>
  </si>
  <si>
    <t>compensacion Especial (Fusion)</t>
  </si>
  <si>
    <t>13.3 Otros pasivos corriente</t>
  </si>
  <si>
    <t>Viáticos, Notarizaciones y Compensaciones por Pagar</t>
  </si>
  <si>
    <t>Total de Pasivos Corrientes:</t>
  </si>
  <si>
    <t>Total de Pasivos Corrientes</t>
  </si>
  <si>
    <t>Ejecución Presupuestaria</t>
  </si>
  <si>
    <t>Fondo 100</t>
  </si>
  <si>
    <t>Fondo 2085</t>
  </si>
  <si>
    <t>Fondo Progef</t>
  </si>
  <si>
    <t>Total Presupuesto</t>
  </si>
  <si>
    <t>Aprobado</t>
  </si>
  <si>
    <t>Ejecutado</t>
  </si>
  <si>
    <t>Disponible</t>
  </si>
  <si>
    <t>POR EJECUTAR</t>
  </si>
  <si>
    <t>EJECUCION PRESUPUESTARIA</t>
  </si>
  <si>
    <t>PRESUPUESTADO</t>
  </si>
  <si>
    <t xml:space="preserve">    RESUMEN FONDO 100,2085 Y PROGEF</t>
  </si>
  <si>
    <t>EJECUTADO</t>
  </si>
  <si>
    <t>VARIACION</t>
  </si>
  <si>
    <t>% POR EJECUTAR</t>
  </si>
  <si>
    <t xml:space="preserve">OBJETAL No. 1        </t>
  </si>
  <si>
    <t>OBJETAL No. 2</t>
  </si>
  <si>
    <t>OBJETAL No. 3</t>
  </si>
  <si>
    <t>OBJETAL No. 4</t>
  </si>
  <si>
    <t>OBJETAL No. 6</t>
  </si>
  <si>
    <t>OBJETAL No. 7</t>
  </si>
  <si>
    <t xml:space="preserve"> FONDO 100</t>
  </si>
  <si>
    <t>FONDO 2085</t>
  </si>
  <si>
    <t>FONDO PROGEF</t>
  </si>
  <si>
    <t>FONDO REPONIBLE</t>
  </si>
  <si>
    <t>PAGOS A TERCEROS</t>
  </si>
  <si>
    <t>ANALISIS DE EJECUCIÓN PRESUPUESTARIA</t>
  </si>
  <si>
    <r>
      <t>El presupuesto vigente de la Dirección General de Bienes Nacionales para el año 2024, ascendió a un monto de RD$2,458,008,744.00</t>
    </r>
    <r>
      <rPr>
        <sz val="14"/>
        <color rgb="FFFF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millones de pesos. A continuación el detalle del presupuesto ejecutado o presupuesto devengado:</t>
    </r>
  </si>
  <si>
    <t>Objeto</t>
  </si>
  <si>
    <t>Presupuesto Vigente</t>
  </si>
  <si>
    <t>Presupuesto Devengado</t>
  </si>
  <si>
    <t>Presupuesto Disponible</t>
  </si>
  <si>
    <t>% Devengado</t>
  </si>
  <si>
    <t>% Disponible</t>
  </si>
  <si>
    <t>Objetal No. 1</t>
  </si>
  <si>
    <t>Remuneraciones y Contribuciones</t>
  </si>
  <si>
    <t>Objetal No. 2</t>
  </si>
  <si>
    <t>Contrataciones de Servicios</t>
  </si>
  <si>
    <t>Objetal No. 3</t>
  </si>
  <si>
    <t>Materiales y Suministros</t>
  </si>
  <si>
    <t>Objetal No. 4</t>
  </si>
  <si>
    <t>Disminución de Pasivos</t>
  </si>
  <si>
    <t>Objetal No. 6</t>
  </si>
  <si>
    <t>Muebles, Inmuebles e Integinbles</t>
  </si>
  <si>
    <t>Objetal No. 7</t>
  </si>
  <si>
    <t>Obras y Edificaciones</t>
  </si>
  <si>
    <r>
      <t>De la asignación presupuestaria para el año 2024 por un monto de  RD$2,458,008,744.00 del mismo se ejecutaron RD$424,226,799.24 equivalente al 83% del presupuesto vigente, el cual quedo pendiente de ejecutar un monto de RD$2,033,781,944.76 equivalente al 17% del presupuesto aprobado. Siendo el mayor componente correspondiente al Objeto I de Remuneraciones y Contribuciones por un monto de RD$382,588,648.58 equivalente al 46% y el Obeto VI de Bienes Muebles, Inmuebles E Intangibles por un monto de RD$</t>
    </r>
    <r>
      <rPr>
        <sz val="14"/>
        <rFont val="Times New Roman"/>
        <family val="1"/>
      </rPr>
      <t>5,593,446.24 equivalente al 0%</t>
    </r>
    <r>
      <rPr>
        <sz val="14"/>
        <color rgb="FFFF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 xml:space="preserve">del presupuesto devengado, en tanto el Objeto VII de Obras y Edificaciones ascendieron a un monto de RD$0.00  para un porcentaje de un 0%. </t>
    </r>
  </si>
  <si>
    <t>En lo referente al Objeto II de Materiales y Suministros ascendió a un monto de RD$10,892,249.24 equivalente al 29% del presupuesto, con relación al Objeto III Contrataciones de Servicios ascendió a un monto de  RD$25,152,455.18 y representa el 44% del presupuesto devengado.</t>
  </si>
  <si>
    <t>Al 30 de junio del 2025 y al 31 de diciembre del 2024</t>
  </si>
  <si>
    <t>Dirección Financiera</t>
  </si>
  <si>
    <t>Transferencias Según Presupuesto (Gobierno Central)</t>
  </si>
  <si>
    <t>Ingresos Por Captación Directa</t>
  </si>
  <si>
    <t>Ingresos Por Fondos PROGEF</t>
  </si>
  <si>
    <t>Recargos, Multas Y Otros Ingresos</t>
  </si>
  <si>
    <t>Remuneraciones Y Contribuciones (Sueldos, Salarios Y Beneficios A Empleados)</t>
  </si>
  <si>
    <t>Contratacion De Servicios (Subvenciones Y Otros Pagos Por Transferencias)</t>
  </si>
  <si>
    <t>Suministros Y Material Para Consumo</t>
  </si>
  <si>
    <t>Disminucion Cuentas Por Pagar</t>
  </si>
  <si>
    <t>Gasto De Depreciación Y Amortización</t>
  </si>
  <si>
    <t>Deterioro Del Valor De Propiedad, Planta Y Equipo (Bienes Muebles Inmuebles E Intangibles)</t>
  </si>
  <si>
    <t>Otros Gastos (Obras)</t>
  </si>
  <si>
    <t>Gastos Financieros</t>
  </si>
  <si>
    <t>Ganancia (Perdida) Por Diferencia Cambiaria (N/A)</t>
  </si>
  <si>
    <t>Participación En Resultado De Asociadas (N/A)</t>
  </si>
  <si>
    <t>Resultado Del Período (Ahorro / Desahorro)</t>
  </si>
  <si>
    <t>Efectivo Y Equivalente De Efectivo</t>
  </si>
  <si>
    <t>Al 30 de junio de 2025 y al 31 de diciembre de 2024</t>
  </si>
  <si>
    <t>Banreservas</t>
  </si>
  <si>
    <t>7. - Efectivo y equivalentes de efectivo
Un detalle del efectivo y equivalente de efectivo al 30 de junio del año 2025 y 31 de deciembre del 2024 es como sigue:</t>
  </si>
  <si>
    <t>Almacén Principal</t>
  </si>
  <si>
    <t>Almacén De Tecnología</t>
  </si>
  <si>
    <t>Almacén De Mantenimiento</t>
  </si>
  <si>
    <t>Almacén De Transportación</t>
  </si>
  <si>
    <t>Cuentas por Cobrar</t>
  </si>
  <si>
    <t>Inventarios de Consumo</t>
  </si>
  <si>
    <t>Efectivo y equivalente de efectivo (Nota 7)</t>
  </si>
  <si>
    <t>Porcion corriente Cuenta por cobrar a corto plazo (Nota 8)</t>
  </si>
  <si>
    <t>Inventario de consumo (Nota 9)</t>
  </si>
  <si>
    <t>Gastos pagados por anticipados (Nota 10)</t>
  </si>
  <si>
    <t>8.   Porción corriente de cuentas por cobrar
Un detalle de la porción corriente de las cuentas por cobrar al 30 de junio del año 2025 y 31 de deciembre del 2024 es como sigue:</t>
  </si>
  <si>
    <t>9. Inventarios
Un detalle de las partidas de inventario al 30 de junio del año 2025 y 31 de deciembre del 2024 es como sigue:</t>
  </si>
  <si>
    <t>10. Gastos Pagados por Anticipados
Un detalle de las partidas de Gastos Pagados por Anticipados al 30 de junio del año 2025 y 31 de deciembre del 2024 es como sigue:</t>
  </si>
  <si>
    <t>Polizas de Seguros de Vehiculos y Equipos</t>
  </si>
  <si>
    <t>Cuentas por cobrar a largo plazo (Nota 8)</t>
  </si>
  <si>
    <t>Propiedad, planta y equipo neto (Nota 11)</t>
  </si>
  <si>
    <t>Propiedad, Planta y Equipo Neto</t>
  </si>
  <si>
    <t>11. Propiedad, Planta y Equipo Neto
Un detalle de las partidas de Propiedad, Planta y Equipo Neto al 30 de junio del año 2025 y 31 de deciembre del 2024 es como sigue:</t>
  </si>
  <si>
    <t>Activos Intangibles (Nota 12)</t>
  </si>
  <si>
    <t>Activos Corrientes</t>
  </si>
  <si>
    <t>Total Activos Corrientes</t>
  </si>
  <si>
    <t>Activos Fijos</t>
  </si>
  <si>
    <t>Activos Intangibles</t>
  </si>
  <si>
    <t>12. Activos Intangibles
Un detalle de las partidas de Activos Intangibles al 30 de junio del año 2025 y 31 de deciembre del 2024 es como sigue:</t>
  </si>
  <si>
    <t>Licencias de Software</t>
  </si>
  <si>
    <t>Acumulaciones por pagar (Nota 13.2)</t>
  </si>
  <si>
    <t>Total</t>
  </si>
  <si>
    <t>13. Pasivos Corrientes
Un detalle de las partidas de Pasivos Corrientes al 30 de junio del año 2025 y 31 de deciembre del 2024 es como sigue:</t>
  </si>
  <si>
    <t>Pasivos no Corrientes</t>
  </si>
  <si>
    <t>Totales Pasivos Corrientes</t>
  </si>
  <si>
    <t>14. Pasivos no Corrientes
Un detalle de las partidas de Pasivos no Corrientes al 30 de junio del año 2025 y 31 de deciembre del 2024 es como sigue:</t>
  </si>
  <si>
    <t>Honorarios por Pagar</t>
  </si>
  <si>
    <t>Devoluciones de Terrenos por Pagar</t>
  </si>
  <si>
    <t>Sub Total</t>
  </si>
  <si>
    <t>Totales Pasivos no Corrientes</t>
  </si>
  <si>
    <t>Porcion corriente Cuenta por cobrar a corto plazo (Notas 8)</t>
  </si>
  <si>
    <t>Inventario de Consumo (Nota 9)</t>
  </si>
  <si>
    <t>Cuentas por cobrar a largo plazo (Notas 8)</t>
  </si>
  <si>
    <t>Pagos por adquisición de propiedad, planta y equipo (Nota 11)</t>
  </si>
  <si>
    <t>Preparado por:</t>
  </si>
  <si>
    <t>Felipe Lopez Garcia</t>
  </si>
  <si>
    <t>Encargado de Contabilidad</t>
  </si>
  <si>
    <t>Revisado por:</t>
  </si>
  <si>
    <t>María Mercedes Troncoso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</si>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</sst>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5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Hervalit"/>
    </font>
    <font>
      <sz val="10"/>
      <name val="Hervalit"/>
    </font>
    <font>
      <sz val="10"/>
      <color theme="1"/>
      <name val="Hervalit"/>
    </font>
    <font>
      <b/>
      <sz val="12"/>
      <color theme="1"/>
      <name val="Hervalit"/>
    </font>
    <font>
      <sz val="12"/>
      <name val="Hervalit"/>
    </font>
    <font>
      <b/>
      <sz val="10"/>
      <color theme="1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name val="Hervalit"/>
    </font>
    <font>
      <b/>
      <sz val="10"/>
      <color rgb="FFFFFFFF"/>
      <name val="Hervalit"/>
    </font>
    <font>
      <sz val="12"/>
      <color rgb="FF000000"/>
      <name val="HERVALIT"/>
    </font>
    <font>
      <u/>
      <sz val="10"/>
      <color rgb="FF333333"/>
      <name val="Hervalit"/>
    </font>
    <font>
      <b/>
      <sz val="10"/>
      <color rgb="FF000000"/>
      <name val="Hervalit"/>
    </font>
    <font>
      <b/>
      <u/>
      <sz val="10"/>
      <color rgb="FF333333"/>
      <name val="Hervalit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rgb="FF333333"/>
      <name val="Calibri"/>
      <family val="2"/>
    </font>
    <font>
      <sz val="22"/>
      <color theme="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b/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1"/>
      <color rgb="FFFF0000"/>
      <name val="Arial"/>
      <family val="2"/>
    </font>
    <font>
      <b/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4"/>
      <color rgb="FF000000"/>
      <name val="Century"/>
      <family val="1"/>
    </font>
    <font>
      <sz val="12"/>
      <color rgb="FF000000"/>
      <name val="Century"/>
      <family val="1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0">
    <xf numFmtId="0" fontId="0" fillId="0" borderId="0"/>
    <xf numFmtId="0" fontId="2" fillId="0" borderId="11"/>
    <xf numFmtId="0" fontId="4" fillId="0" borderId="11"/>
    <xf numFmtId="0" fontId="1" fillId="0" borderId="11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0" fontId="6" fillId="4" borderId="11" applyNumberFormat="0" applyBorder="0" applyAlignment="0" applyProtection="0"/>
    <xf numFmtId="0" fontId="5" fillId="3" borderId="11" applyNumberFormat="0" applyBorder="0" applyAlignment="0" applyProtection="0"/>
    <xf numFmtId="43" fontId="1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7" fillId="0" borderId="11" applyFont="0" applyFill="0" applyBorder="0" applyAlignment="0" applyProtection="0"/>
    <xf numFmtId="164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8" fillId="0" borderId="11" applyFont="0" applyFill="0" applyBorder="0" applyAlignment="0" applyProtection="0"/>
    <xf numFmtId="44" fontId="3" fillId="0" borderId="11" applyFont="0" applyFill="0" applyBorder="0" applyAlignment="0" applyProtection="0"/>
    <xf numFmtId="0" fontId="1" fillId="0" borderId="11"/>
    <xf numFmtId="0" fontId="3" fillId="0" borderId="11"/>
    <xf numFmtId="0" fontId="3" fillId="0" borderId="11"/>
    <xf numFmtId="0" fontId="3" fillId="0" borderId="11"/>
    <xf numFmtId="0" fontId="3" fillId="0" borderId="11"/>
    <xf numFmtId="0" fontId="1" fillId="0" borderId="11"/>
    <xf numFmtId="0" fontId="3" fillId="0" borderId="11"/>
    <xf numFmtId="0" fontId="3" fillId="0" borderId="11"/>
    <xf numFmtId="0" fontId="1" fillId="0" borderId="11"/>
    <xf numFmtId="0" fontId="1" fillId="0" borderId="11"/>
    <xf numFmtId="0" fontId="3" fillId="0" borderId="11"/>
    <xf numFmtId="0" fontId="3" fillId="0" borderId="11"/>
    <xf numFmtId="0" fontId="1" fillId="0" borderId="11"/>
    <xf numFmtId="0" fontId="1" fillId="0" borderId="11"/>
    <xf numFmtId="0" fontId="3" fillId="0" borderId="11"/>
    <xf numFmtId="9" fontId="8" fillId="0" borderId="11" applyFont="0" applyFill="0" applyBorder="0" applyAlignment="0" applyProtection="0"/>
    <xf numFmtId="9" fontId="8" fillId="0" borderId="11" applyFont="0" applyFill="0" applyBorder="0" applyAlignment="0" applyProtection="0"/>
    <xf numFmtId="0" fontId="1" fillId="0" borderId="11"/>
    <xf numFmtId="0" fontId="4" fillId="0" borderId="11"/>
    <xf numFmtId="43" fontId="4" fillId="0" borderId="0" applyFont="0" applyFill="0" applyBorder="0" applyAlignment="0" applyProtection="0"/>
  </cellStyleXfs>
  <cellXfs count="313">
    <xf numFmtId="0" fontId="0" fillId="0" borderId="0" xfId="0"/>
    <xf numFmtId="0" fontId="9" fillId="0" borderId="0" xfId="0" applyFont="1"/>
    <xf numFmtId="0" fontId="11" fillId="2" borderId="4" xfId="0" applyFont="1" applyFill="1" applyBorder="1" applyAlignment="1">
      <alignment vertical="center"/>
    </xf>
    <xf numFmtId="0" fontId="11" fillId="0" borderId="0" xfId="0" applyFont="1"/>
    <xf numFmtId="0" fontId="15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3" fontId="10" fillId="2" borderId="4" xfId="0" applyNumberFormat="1" applyFont="1" applyFill="1" applyBorder="1" applyAlignment="1">
      <alignment horizontal="right" vertical="center" wrapText="1"/>
    </xf>
    <xf numFmtId="43" fontId="16" fillId="2" borderId="4" xfId="0" applyNumberFormat="1" applyFont="1" applyFill="1" applyBorder="1" applyAlignment="1">
      <alignment horizontal="right" vertical="center" wrapText="1"/>
    </xf>
    <xf numFmtId="43" fontId="11" fillId="2" borderId="4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vertical="center"/>
    </xf>
    <xf numFmtId="43" fontId="10" fillId="2" borderId="6" xfId="0" applyNumberFormat="1" applyFont="1" applyFill="1" applyBorder="1" applyAlignment="1">
      <alignment horizontal="right" vertical="center" wrapText="1"/>
    </xf>
    <xf numFmtId="43" fontId="17" fillId="2" borderId="7" xfId="0" applyNumberFormat="1" applyFont="1" applyFill="1" applyBorder="1" applyAlignment="1">
      <alignment horizontal="right" vertical="center" wrapText="1"/>
    </xf>
    <xf numFmtId="43" fontId="17" fillId="2" borderId="4" xfId="0" applyNumberFormat="1" applyFont="1" applyFill="1" applyBorder="1" applyAlignment="1">
      <alignment horizontal="right" vertical="center" wrapText="1"/>
    </xf>
    <xf numFmtId="43" fontId="15" fillId="2" borderId="4" xfId="0" applyNumberFormat="1" applyFont="1" applyFill="1" applyBorder="1" applyAlignment="1">
      <alignment horizontal="right" vertical="center" wrapText="1"/>
    </xf>
    <xf numFmtId="43" fontId="15" fillId="2" borderId="7" xfId="0" applyNumberFormat="1" applyFont="1" applyFill="1" applyBorder="1" applyAlignment="1">
      <alignment horizontal="right" vertical="center" wrapText="1"/>
    </xf>
    <xf numFmtId="43" fontId="14" fillId="2" borderId="4" xfId="0" applyNumberFormat="1" applyFont="1" applyFill="1" applyBorder="1" applyAlignment="1">
      <alignment vertical="center"/>
    </xf>
    <xf numFmtId="10" fontId="14" fillId="2" borderId="7" xfId="0" applyNumberFormat="1" applyFont="1" applyFill="1" applyBorder="1" applyAlignment="1">
      <alignment vertical="center"/>
    </xf>
    <xf numFmtId="43" fontId="17" fillId="2" borderId="4" xfId="0" applyNumberFormat="1" applyFont="1" applyFill="1" applyBorder="1" applyAlignment="1">
      <alignment vertical="center" wrapText="1"/>
    </xf>
    <xf numFmtId="43" fontId="14" fillId="2" borderId="4" xfId="0" applyNumberFormat="1" applyFont="1" applyFill="1" applyBorder="1" applyAlignment="1">
      <alignment vertical="center" wrapText="1"/>
    </xf>
    <xf numFmtId="43" fontId="11" fillId="2" borderId="4" xfId="0" applyNumberFormat="1" applyFont="1" applyFill="1" applyBorder="1" applyAlignment="1">
      <alignment horizontal="right" vertical="center" wrapText="1"/>
    </xf>
    <xf numFmtId="43" fontId="16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horizontal="right" vertical="center"/>
    </xf>
    <xf numFmtId="43" fontId="17" fillId="2" borderId="6" xfId="0" applyNumberFormat="1" applyFont="1" applyFill="1" applyBorder="1" applyAlignment="1">
      <alignment horizontal="right" vertical="center" wrapText="1"/>
    </xf>
    <xf numFmtId="43" fontId="15" fillId="2" borderId="6" xfId="0" applyNumberFormat="1" applyFont="1" applyFill="1" applyBorder="1" applyAlignment="1">
      <alignment horizontal="right" vertical="center" wrapText="1"/>
    </xf>
    <xf numFmtId="10" fontId="14" fillId="2" borderId="6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horizontal="right" vertical="center"/>
    </xf>
    <xf numFmtId="43" fontId="11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vertical="center"/>
    </xf>
    <xf numFmtId="10" fontId="14" fillId="2" borderId="4" xfId="0" applyNumberFormat="1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43" fontId="10" fillId="2" borderId="4" xfId="0" applyNumberFormat="1" applyFont="1" applyFill="1" applyBorder="1" applyAlignment="1">
      <alignment vertical="center" wrapText="1"/>
    </xf>
    <xf numFmtId="43" fontId="11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43" fontId="11" fillId="2" borderId="4" xfId="0" applyNumberFormat="1" applyFont="1" applyFill="1" applyBorder="1"/>
    <xf numFmtId="10" fontId="14" fillId="2" borderId="4" xfId="0" applyNumberFormat="1" applyFont="1" applyFill="1" applyBorder="1"/>
    <xf numFmtId="0" fontId="11" fillId="2" borderId="4" xfId="0" applyFont="1" applyFill="1" applyBorder="1"/>
    <xf numFmtId="0" fontId="16" fillId="2" borderId="4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14" fillId="2" borderId="11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0" xfId="0" applyFont="1" applyAlignment="1">
      <alignment horizontal="right"/>
    </xf>
    <xf numFmtId="0" fontId="11" fillId="0" borderId="16" xfId="0" applyFont="1" applyBorder="1" applyAlignment="1">
      <alignment horizontal="right"/>
    </xf>
    <xf numFmtId="0" fontId="15" fillId="2" borderId="15" xfId="0" applyFont="1" applyFill="1" applyBorder="1" applyAlignment="1">
      <alignment vertical="center" wrapText="1"/>
    </xf>
    <xf numFmtId="43" fontId="15" fillId="2" borderId="11" xfId="0" applyNumberFormat="1" applyFont="1" applyFill="1" applyBorder="1" applyAlignment="1">
      <alignment horizontal="right" vertical="center" wrapText="1"/>
    </xf>
    <xf numFmtId="43" fontId="15" fillId="2" borderId="16" xfId="0" applyNumberFormat="1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vertical="center" wrapText="1"/>
    </xf>
    <xf numFmtId="43" fontId="11" fillId="2" borderId="11" xfId="0" applyNumberFormat="1" applyFont="1" applyFill="1" applyBorder="1" applyAlignment="1">
      <alignment horizontal="right" vertical="center" wrapText="1"/>
    </xf>
    <xf numFmtId="43" fontId="16" fillId="2" borderId="11" xfId="0" applyNumberFormat="1" applyFont="1" applyFill="1" applyBorder="1" applyAlignment="1">
      <alignment horizontal="right" vertical="center" wrapText="1"/>
    </xf>
    <xf numFmtId="43" fontId="14" fillId="2" borderId="11" xfId="0" applyNumberFormat="1" applyFont="1" applyFill="1" applyBorder="1" applyAlignment="1">
      <alignment horizontal="right" vertical="center" wrapText="1"/>
    </xf>
    <xf numFmtId="43" fontId="16" fillId="2" borderId="16" xfId="0" applyNumberFormat="1" applyFont="1" applyFill="1" applyBorder="1" applyAlignment="1">
      <alignment horizontal="right" vertical="center" wrapText="1"/>
    </xf>
    <xf numFmtId="43" fontId="11" fillId="2" borderId="16" xfId="0" applyNumberFormat="1" applyFont="1" applyFill="1" applyBorder="1" applyAlignment="1">
      <alignment horizontal="right" vertical="top" wrapText="1"/>
    </xf>
    <xf numFmtId="0" fontId="11" fillId="2" borderId="15" xfId="0" applyFont="1" applyFill="1" applyBorder="1" applyAlignment="1">
      <alignment vertical="top" wrapText="1"/>
    </xf>
    <xf numFmtId="43" fontId="11" fillId="2" borderId="11" xfId="0" applyNumberFormat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vertical="center"/>
    </xf>
    <xf numFmtId="43" fontId="11" fillId="2" borderId="18" xfId="0" applyNumberFormat="1" applyFont="1" applyFill="1" applyBorder="1" applyAlignment="1">
      <alignment horizontal="right"/>
    </xf>
    <xf numFmtId="43" fontId="11" fillId="2" borderId="19" xfId="0" applyNumberFormat="1" applyFont="1" applyFill="1" applyBorder="1" applyAlignment="1">
      <alignment horizontal="right"/>
    </xf>
    <xf numFmtId="0" fontId="16" fillId="2" borderId="11" xfId="0" applyFont="1" applyFill="1" applyBorder="1" applyAlignment="1">
      <alignment horizontal="left" vertical="center"/>
    </xf>
    <xf numFmtId="43" fontId="11" fillId="2" borderId="11" xfId="0" applyNumberFormat="1" applyFont="1" applyFill="1" applyBorder="1"/>
    <xf numFmtId="0" fontId="11" fillId="2" borderId="11" xfId="0" applyFont="1" applyFill="1" applyBorder="1" applyAlignment="1">
      <alignment horizontal="right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43" fontId="22" fillId="2" borderId="1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/>
    </xf>
    <xf numFmtId="43" fontId="11" fillId="2" borderId="11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/>
    </xf>
    <xf numFmtId="43" fontId="11" fillId="2" borderId="11" xfId="0" applyNumberFormat="1" applyFont="1" applyFill="1" applyBorder="1" applyAlignment="1">
      <alignment horizontal="right" vertical="center"/>
    </xf>
    <xf numFmtId="10" fontId="11" fillId="2" borderId="11" xfId="0" applyNumberFormat="1" applyFont="1" applyFill="1" applyBorder="1" applyAlignment="1">
      <alignment horizontal="right" vertical="center"/>
    </xf>
    <xf numFmtId="43" fontId="11" fillId="2" borderId="10" xfId="0" applyNumberFormat="1" applyFont="1" applyFill="1" applyBorder="1" applyAlignment="1">
      <alignment horizontal="right" vertical="center" wrapText="1"/>
    </xf>
    <xf numFmtId="43" fontId="16" fillId="2" borderId="10" xfId="0" applyNumberFormat="1" applyFont="1" applyFill="1" applyBorder="1" applyAlignment="1">
      <alignment horizontal="right" vertical="center" wrapText="1"/>
    </xf>
    <xf numFmtId="9" fontId="11" fillId="2" borderId="10" xfId="0" applyNumberFormat="1" applyFont="1" applyFill="1" applyBorder="1" applyAlignment="1">
      <alignment horizontal="right" vertical="center"/>
    </xf>
    <xf numFmtId="9" fontId="15" fillId="2" borderId="11" xfId="0" applyNumberFormat="1" applyFont="1" applyFill="1" applyBorder="1" applyAlignment="1">
      <alignment horizontal="right" vertical="center" wrapText="1"/>
    </xf>
    <xf numFmtId="9" fontId="11" fillId="2" borderId="11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right" vertical="center"/>
    </xf>
    <xf numFmtId="10" fontId="15" fillId="2" borderId="11" xfId="0" applyNumberFormat="1" applyFont="1" applyFill="1" applyBorder="1" applyAlignment="1">
      <alignment horizontal="right" vertical="center" wrapText="1"/>
    </xf>
    <xf numFmtId="9" fontId="11" fillId="2" borderId="11" xfId="0" applyNumberFormat="1" applyFont="1" applyFill="1" applyBorder="1" applyAlignment="1">
      <alignment horizontal="right" vertical="center"/>
    </xf>
    <xf numFmtId="43" fontId="14" fillId="2" borderId="7" xfId="0" applyNumberFormat="1" applyFont="1" applyFill="1" applyBorder="1" applyAlignment="1">
      <alignment horizontal="right" vertical="center" wrapText="1"/>
    </xf>
    <xf numFmtId="10" fontId="11" fillId="2" borderId="11" xfId="0" applyNumberFormat="1" applyFont="1" applyFill="1" applyBorder="1" applyAlignment="1">
      <alignment vertical="center"/>
    </xf>
    <xf numFmtId="0" fontId="23" fillId="0" borderId="0" xfId="0" applyFont="1"/>
    <xf numFmtId="43" fontId="23" fillId="0" borderId="0" xfId="0" applyNumberFormat="1" applyFont="1"/>
    <xf numFmtId="0" fontId="14" fillId="2" borderId="2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9" fillId="0" borderId="11" xfId="18" applyFont="1" applyAlignment="1">
      <alignment vertical="center"/>
    </xf>
    <xf numFmtId="43" fontId="9" fillId="0" borderId="20" xfId="18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wrapText="1"/>
    </xf>
    <xf numFmtId="43" fontId="11" fillId="0" borderId="11" xfId="8" applyFont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4" fontId="27" fillId="0" borderId="0" xfId="0" applyNumberFormat="1" applyFont="1"/>
    <xf numFmtId="0" fontId="28" fillId="2" borderId="11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43" fontId="31" fillId="0" borderId="0" xfId="0" applyNumberFormat="1" applyFont="1"/>
    <xf numFmtId="0" fontId="31" fillId="0" borderId="0" xfId="0" applyFont="1" applyAlignment="1">
      <alignment horizontal="center"/>
    </xf>
    <xf numFmtId="0" fontId="33" fillId="0" borderId="0" xfId="0" applyFont="1"/>
    <xf numFmtId="4" fontId="34" fillId="0" borderId="11" xfId="0" applyNumberFormat="1" applyFont="1" applyBorder="1" applyAlignment="1">
      <alignment horizontal="right" wrapText="1"/>
    </xf>
    <xf numFmtId="0" fontId="35" fillId="0" borderId="0" xfId="0" applyFont="1"/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 wrapText="1"/>
    </xf>
    <xf numFmtId="0" fontId="24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4" fontId="36" fillId="0" borderId="11" xfId="0" applyNumberFormat="1" applyFont="1" applyBorder="1" applyAlignment="1">
      <alignment horizontal="right" wrapText="1"/>
    </xf>
    <xf numFmtId="4" fontId="24" fillId="0" borderId="0" xfId="0" applyNumberFormat="1" applyFont="1" applyAlignment="1">
      <alignment horizontal="center"/>
    </xf>
    <xf numFmtId="4" fontId="24" fillId="0" borderId="11" xfId="0" applyNumberFormat="1" applyFont="1" applyBorder="1" applyAlignment="1">
      <alignment horizontal="right" wrapText="1"/>
    </xf>
    <xf numFmtId="43" fontId="25" fillId="2" borderId="0" xfId="0" applyNumberFormat="1" applyFont="1" applyFill="1" applyAlignment="1">
      <alignment vertical="center"/>
    </xf>
    <xf numFmtId="0" fontId="25" fillId="0" borderId="0" xfId="0" applyFont="1"/>
    <xf numFmtId="4" fontId="25" fillId="0" borderId="0" xfId="0" applyNumberFormat="1" applyFont="1"/>
    <xf numFmtId="4" fontId="25" fillId="0" borderId="11" xfId="0" applyNumberFormat="1" applyFont="1" applyBorder="1" applyAlignment="1">
      <alignment horizontal="right" wrapText="1"/>
    </xf>
    <xf numFmtId="43" fontId="24" fillId="2" borderId="0" xfId="0" applyNumberFormat="1" applyFont="1" applyFill="1" applyAlignment="1">
      <alignment vertical="center"/>
    </xf>
    <xf numFmtId="4" fontId="31" fillId="0" borderId="0" xfId="0" applyNumberFormat="1" applyFont="1"/>
    <xf numFmtId="43" fontId="27" fillId="0" borderId="0" xfId="0" applyNumberFormat="1" applyFont="1"/>
    <xf numFmtId="0" fontId="25" fillId="2" borderId="0" xfId="0" applyFont="1" applyFill="1"/>
    <xf numFmtId="4" fontId="25" fillId="2" borderId="0" xfId="0" applyNumberFormat="1" applyFont="1" applyFill="1" applyAlignment="1">
      <alignment horizontal="right"/>
    </xf>
    <xf numFmtId="10" fontId="25" fillId="2" borderId="0" xfId="0" applyNumberFormat="1" applyFont="1" applyFill="1" applyAlignment="1">
      <alignment vertical="center"/>
    </xf>
    <xf numFmtId="0" fontId="24" fillId="8" borderId="0" xfId="0" applyFont="1" applyFill="1"/>
    <xf numFmtId="43" fontId="24" fillId="8" borderId="0" xfId="0" applyNumberFormat="1" applyFont="1" applyFill="1"/>
    <xf numFmtId="0" fontId="37" fillId="0" borderId="0" xfId="0" applyFont="1"/>
    <xf numFmtId="0" fontId="38" fillId="7" borderId="0" xfId="0" applyFont="1" applyFill="1" applyAlignment="1">
      <alignment horizontal="center"/>
    </xf>
    <xf numFmtId="0" fontId="38" fillId="7" borderId="0" xfId="0" applyFont="1" applyFill="1" applyAlignment="1">
      <alignment horizontal="center" wrapText="1"/>
    </xf>
    <xf numFmtId="0" fontId="38" fillId="7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4" fontId="38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4" fontId="39" fillId="0" borderId="0" xfId="0" applyNumberFormat="1" applyFont="1" applyAlignment="1">
      <alignment horizontal="right" wrapText="1"/>
    </xf>
    <xf numFmtId="43" fontId="39" fillId="2" borderId="0" xfId="0" applyNumberFormat="1" applyFont="1" applyFill="1" applyAlignment="1">
      <alignment vertical="center"/>
    </xf>
    <xf numFmtId="10" fontId="38" fillId="2" borderId="0" xfId="0" applyNumberFormat="1" applyFont="1" applyFill="1" applyAlignment="1">
      <alignment vertical="center"/>
    </xf>
    <xf numFmtId="0" fontId="39" fillId="0" borderId="0" xfId="0" applyFont="1"/>
    <xf numFmtId="4" fontId="39" fillId="0" borderId="0" xfId="0" applyNumberFormat="1" applyFont="1"/>
    <xf numFmtId="4" fontId="40" fillId="0" borderId="0" xfId="0" applyNumberFormat="1" applyFont="1"/>
    <xf numFmtId="0" fontId="33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4" fontId="31" fillId="0" borderId="0" xfId="0" applyNumberFormat="1" applyFont="1" applyAlignment="1">
      <alignment horizontal="right" wrapText="1"/>
    </xf>
    <xf numFmtId="43" fontId="31" fillId="2" borderId="0" xfId="0" applyNumberFormat="1" applyFont="1" applyFill="1"/>
    <xf numFmtId="0" fontId="33" fillId="0" borderId="0" xfId="0" applyFont="1" applyAlignment="1">
      <alignment horizontal="left"/>
    </xf>
    <xf numFmtId="43" fontId="25" fillId="2" borderId="0" xfId="0" applyNumberFormat="1" applyFont="1" applyFill="1"/>
    <xf numFmtId="4" fontId="33" fillId="0" borderId="0" xfId="0" applyNumberFormat="1" applyFont="1" applyAlignment="1">
      <alignment horizontal="right" wrapText="1"/>
    </xf>
    <xf numFmtId="0" fontId="24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 wrapText="1"/>
    </xf>
    <xf numFmtId="0" fontId="30" fillId="6" borderId="0" xfId="0" applyFont="1" applyFill="1"/>
    <xf numFmtId="0" fontId="24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 wrapText="1"/>
    </xf>
    <xf numFmtId="0" fontId="31" fillId="6" borderId="0" xfId="0" applyFont="1" applyFill="1"/>
    <xf numFmtId="0" fontId="0" fillId="6" borderId="0" xfId="0" applyFill="1"/>
    <xf numFmtId="0" fontId="33" fillId="8" borderId="0" xfId="0" applyFont="1" applyFill="1"/>
    <xf numFmtId="4" fontId="33" fillId="8" borderId="0" xfId="0" applyNumberFormat="1" applyFont="1" applyFill="1"/>
    <xf numFmtId="0" fontId="40" fillId="0" borderId="0" xfId="0" applyFont="1"/>
    <xf numFmtId="0" fontId="41" fillId="7" borderId="0" xfId="0" applyFont="1" applyFill="1" applyAlignment="1">
      <alignment horizontal="center"/>
    </xf>
    <xf numFmtId="43" fontId="41" fillId="7" borderId="0" xfId="0" applyNumberFormat="1" applyFont="1" applyFill="1" applyAlignment="1">
      <alignment horizontal="center"/>
    </xf>
    <xf numFmtId="0" fontId="41" fillId="0" borderId="0" xfId="0" applyFont="1"/>
    <xf numFmtId="40" fontId="24" fillId="0" borderId="0" xfId="0" applyNumberFormat="1" applyFont="1"/>
    <xf numFmtId="0" fontId="41" fillId="8" borderId="0" xfId="0" applyFont="1" applyFill="1"/>
    <xf numFmtId="9" fontId="41" fillId="8" borderId="0" xfId="0" applyNumberFormat="1" applyFont="1" applyFill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11" xfId="0" applyFont="1" applyFill="1" applyBorder="1"/>
    <xf numFmtId="4" fontId="24" fillId="2" borderId="11" xfId="0" applyNumberFormat="1" applyFont="1" applyFill="1" applyBorder="1"/>
    <xf numFmtId="0" fontId="42" fillId="2" borderId="11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right"/>
    </xf>
    <xf numFmtId="0" fontId="24" fillId="0" borderId="0" xfId="0" applyFont="1"/>
    <xf numFmtId="43" fontId="24" fillId="0" borderId="0" xfId="0" applyNumberFormat="1" applyFont="1" applyAlignment="1">
      <alignment horizontal="right"/>
    </xf>
    <xf numFmtId="9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43" fontId="24" fillId="2" borderId="11" xfId="0" applyNumberFormat="1" applyFont="1" applyFill="1" applyBorder="1" applyAlignment="1">
      <alignment horizontal="right"/>
    </xf>
    <xf numFmtId="9" fontId="24" fillId="2" borderId="11" xfId="0" applyNumberFormat="1" applyFont="1" applyFill="1" applyBorder="1" applyAlignment="1">
      <alignment horizontal="center"/>
    </xf>
    <xf numFmtId="43" fontId="24" fillId="8" borderId="7" xfId="0" applyNumberFormat="1" applyFont="1" applyFill="1" applyBorder="1"/>
    <xf numFmtId="9" fontId="24" fillId="8" borderId="11" xfId="0" applyNumberFormat="1" applyFont="1" applyFill="1" applyBorder="1" applyAlignment="1">
      <alignment horizontal="center"/>
    </xf>
    <xf numFmtId="0" fontId="33" fillId="2" borderId="11" xfId="0" applyFont="1" applyFill="1" applyBorder="1"/>
    <xf numFmtId="43" fontId="33" fillId="2" borderId="11" xfId="0" applyNumberFormat="1" applyFont="1" applyFill="1" applyBorder="1"/>
    <xf numFmtId="43" fontId="43" fillId="0" borderId="0" xfId="0" applyNumberFormat="1" applyFont="1"/>
    <xf numFmtId="0" fontId="33" fillId="2" borderId="11" xfId="0" applyFont="1" applyFill="1" applyBorder="1" applyAlignment="1">
      <alignment horizontal="center"/>
    </xf>
    <xf numFmtId="4" fontId="33" fillId="2" borderId="11" xfId="0" applyNumberFormat="1" applyFont="1" applyFill="1" applyBorder="1"/>
    <xf numFmtId="0" fontId="44" fillId="2" borderId="11" xfId="0" applyFont="1" applyFill="1" applyBorder="1" applyAlignment="1">
      <alignment horizontal="right"/>
    </xf>
    <xf numFmtId="0" fontId="33" fillId="2" borderId="11" xfId="0" applyFont="1" applyFill="1" applyBorder="1" applyAlignment="1">
      <alignment horizontal="right"/>
    </xf>
    <xf numFmtId="0" fontId="45" fillId="2" borderId="11" xfId="0" applyFont="1" applyFill="1" applyBorder="1" applyAlignment="1">
      <alignment horizontal="center"/>
    </xf>
    <xf numFmtId="43" fontId="33" fillId="0" borderId="0" xfId="0" applyNumberFormat="1" applyFont="1" applyAlignment="1">
      <alignment horizontal="right"/>
    </xf>
    <xf numFmtId="9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10" fontId="33" fillId="0" borderId="0" xfId="0" applyNumberFormat="1" applyFont="1" applyAlignment="1">
      <alignment horizontal="center"/>
    </xf>
    <xf numFmtId="43" fontId="33" fillId="2" borderId="11" xfId="0" applyNumberFormat="1" applyFont="1" applyFill="1" applyBorder="1" applyAlignment="1">
      <alignment horizontal="right"/>
    </xf>
    <xf numFmtId="9" fontId="33" fillId="2" borderId="11" xfId="0" applyNumberFormat="1" applyFont="1" applyFill="1" applyBorder="1" applyAlignment="1">
      <alignment horizontal="center"/>
    </xf>
    <xf numFmtId="43" fontId="33" fillId="2" borderId="7" xfId="0" applyNumberFormat="1" applyFont="1" applyFill="1" applyBorder="1"/>
    <xf numFmtId="0" fontId="45" fillId="2" borderId="11" xfId="0" applyFont="1" applyFill="1" applyBorder="1"/>
    <xf numFmtId="9" fontId="33" fillId="2" borderId="11" xfId="0" applyNumberFormat="1" applyFont="1" applyFill="1" applyBorder="1"/>
    <xf numFmtId="0" fontId="48" fillId="0" borderId="0" xfId="0" applyFont="1"/>
    <xf numFmtId="0" fontId="46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4" fontId="46" fillId="0" borderId="0" xfId="0" applyNumberFormat="1" applyFont="1" applyAlignment="1">
      <alignment horizontal="right" vertical="center"/>
    </xf>
    <xf numFmtId="9" fontId="46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right" vertical="center"/>
    </xf>
    <xf numFmtId="9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/>
    </xf>
    <xf numFmtId="9" fontId="49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3" fillId="2" borderId="15" xfId="0" applyFont="1" applyFill="1" applyBorder="1"/>
    <xf numFmtId="0" fontId="51" fillId="0" borderId="0" xfId="0" applyFont="1"/>
    <xf numFmtId="0" fontId="52" fillId="0" borderId="0" xfId="0" applyFont="1"/>
    <xf numFmtId="43" fontId="52" fillId="0" borderId="0" xfId="0" applyNumberFormat="1" applyFont="1"/>
    <xf numFmtId="43" fontId="10" fillId="2" borderId="11" xfId="0" applyNumberFormat="1" applyFont="1" applyFill="1" applyBorder="1" applyAlignment="1">
      <alignment horizontal="right" vertical="center" wrapText="1"/>
    </xf>
    <xf numFmtId="43" fontId="16" fillId="2" borderId="20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43" fontId="9" fillId="0" borderId="23" xfId="0" applyNumberFormat="1" applyFont="1" applyBorder="1" applyAlignment="1">
      <alignment vertical="center"/>
    </xf>
    <xf numFmtId="10" fontId="11" fillId="2" borderId="20" xfId="0" applyNumberFormat="1" applyFont="1" applyFill="1" applyBorder="1" applyAlignment="1">
      <alignment vertical="center"/>
    </xf>
    <xf numFmtId="10" fontId="14" fillId="2" borderId="21" xfId="0" applyNumberFormat="1" applyFont="1" applyFill="1" applyBorder="1" applyAlignment="1">
      <alignment vertical="center"/>
    </xf>
    <xf numFmtId="10" fontId="14" fillId="2" borderId="24" xfId="0" applyNumberFormat="1" applyFont="1" applyFill="1" applyBorder="1" applyAlignment="1">
      <alignment vertical="center"/>
    </xf>
    <xf numFmtId="10" fontId="14" fillId="2" borderId="23" xfId="0" applyNumberFormat="1" applyFont="1" applyFill="1" applyBorder="1" applyAlignment="1">
      <alignment vertical="center"/>
    </xf>
    <xf numFmtId="43" fontId="11" fillId="2" borderId="11" xfId="39" applyFont="1" applyFill="1" applyBorder="1" applyAlignment="1">
      <alignment horizontal="right" vertical="center" wrapText="1"/>
    </xf>
    <xf numFmtId="43" fontId="11" fillId="2" borderId="11" xfId="39" applyFont="1" applyFill="1" applyBorder="1"/>
    <xf numFmtId="43" fontId="9" fillId="5" borderId="0" xfId="39" applyFont="1" applyFill="1" applyAlignment="1">
      <alignment horizontal="right" vertical="center" wrapText="1"/>
    </xf>
    <xf numFmtId="43" fontId="15" fillId="2" borderId="11" xfId="39" applyFont="1" applyFill="1" applyBorder="1" applyAlignment="1">
      <alignment horizontal="right" vertical="center" wrapText="1"/>
    </xf>
    <xf numFmtId="43" fontId="9" fillId="5" borderId="0" xfId="39" applyFont="1" applyFill="1" applyAlignment="1">
      <alignment vertical="center" wrapText="1"/>
    </xf>
    <xf numFmtId="43" fontId="14" fillId="2" borderId="11" xfId="39" applyFont="1" applyFill="1" applyBorder="1" applyAlignment="1">
      <alignment horizontal="right" vertical="center" wrapText="1"/>
    </xf>
    <xf numFmtId="43" fontId="16" fillId="2" borderId="11" xfId="39" applyFont="1" applyFill="1" applyBorder="1" applyAlignment="1">
      <alignment horizontal="right" vertical="center" wrapText="1"/>
    </xf>
    <xf numFmtId="43" fontId="16" fillId="5" borderId="0" xfId="39" applyFont="1" applyFill="1" applyAlignment="1">
      <alignment horizontal="right" vertical="center" wrapText="1"/>
    </xf>
    <xf numFmtId="43" fontId="16" fillId="5" borderId="18" xfId="39" applyFont="1" applyFill="1" applyBorder="1" applyAlignment="1">
      <alignment horizontal="right" vertical="center" wrapText="1"/>
    </xf>
    <xf numFmtId="43" fontId="20" fillId="2" borderId="11" xfId="39" applyFont="1" applyFill="1" applyBorder="1" applyAlignment="1">
      <alignment horizontal="right" vertical="center" wrapText="1"/>
    </xf>
    <xf numFmtId="43" fontId="21" fillId="5" borderId="0" xfId="39" applyFont="1" applyFill="1" applyAlignment="1">
      <alignment horizontal="right" wrapText="1"/>
    </xf>
    <xf numFmtId="43" fontId="16" fillId="2" borderId="20" xfId="39" applyFont="1" applyFill="1" applyBorder="1" applyAlignment="1">
      <alignment horizontal="right" vertical="center" wrapText="1"/>
    </xf>
    <xf numFmtId="43" fontId="16" fillId="5" borderId="20" xfId="39" applyFont="1" applyFill="1" applyBorder="1" applyAlignment="1">
      <alignment horizontal="right" vertical="center" wrapText="1"/>
    </xf>
    <xf numFmtId="43" fontId="15" fillId="5" borderId="21" xfId="39" applyFont="1" applyFill="1" applyBorder="1" applyAlignment="1">
      <alignment horizontal="right" vertical="center" wrapText="1"/>
    </xf>
    <xf numFmtId="43" fontId="11" fillId="2" borderId="20" xfId="39" applyFont="1" applyFill="1" applyBorder="1" applyAlignment="1">
      <alignment horizontal="right" vertical="center" wrapText="1"/>
    </xf>
    <xf numFmtId="43" fontId="9" fillId="5" borderId="20" xfId="39" applyFont="1" applyFill="1" applyBorder="1" applyAlignment="1">
      <alignment horizontal="right" vertical="center" wrapText="1"/>
    </xf>
    <xf numFmtId="43" fontId="15" fillId="5" borderId="24" xfId="39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3" fontId="10" fillId="2" borderId="8" xfId="0" applyNumberFormat="1" applyFont="1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1" fillId="2" borderId="8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0" fillId="0" borderId="11" xfId="0" applyFont="1" applyBorder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8" fillId="2" borderId="11" xfId="0" applyFont="1" applyFill="1" applyBorder="1" applyAlignment="1">
      <alignment horizontal="center"/>
    </xf>
    <xf numFmtId="0" fontId="3" fillId="0" borderId="11" xfId="0" applyFont="1" applyBorder="1"/>
    <xf numFmtId="0" fontId="32" fillId="0" borderId="0" xfId="0" applyFont="1" applyAlignment="1">
      <alignment horizontal="center"/>
    </xf>
    <xf numFmtId="0" fontId="0" fillId="0" borderId="0" xfId="0"/>
    <xf numFmtId="0" fontId="31" fillId="0" borderId="0" xfId="0" applyFont="1" applyAlignment="1">
      <alignment horizontal="center"/>
    </xf>
    <xf numFmtId="0" fontId="28" fillId="2" borderId="11" xfId="0" applyFont="1" applyFill="1" applyBorder="1" applyAlignment="1">
      <alignment horizontal="center" shrinkToFit="1"/>
    </xf>
    <xf numFmtId="0" fontId="3" fillId="0" borderId="11" xfId="0" applyFont="1" applyBorder="1" applyAlignment="1">
      <alignment shrinkToFit="1"/>
    </xf>
    <xf numFmtId="0" fontId="31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33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42" fillId="2" borderId="11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46" fillId="0" borderId="0" xfId="0" applyFont="1" applyAlignment="1">
      <alignment horizontal="justify" vertical="top" wrapText="1"/>
    </xf>
    <xf numFmtId="0" fontId="0" fillId="0" borderId="0" xfId="0" applyAlignment="1">
      <alignment horizontal="justify"/>
    </xf>
    <xf numFmtId="0" fontId="46" fillId="0" borderId="0" xfId="0" applyFont="1" applyAlignment="1">
      <alignment horizontal="justify" vertical="center" wrapText="1"/>
    </xf>
    <xf numFmtId="0" fontId="4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4" fillId="2" borderId="1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5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7" fillId="5" borderId="0" xfId="0" applyFont="1" applyFill="1" applyAlignment="1">
      <alignment horizontal="center" vertical="center"/>
    </xf>
    <xf numFmtId="0" fontId="19" fillId="0" borderId="0" xfId="0" applyFont="1"/>
    <xf numFmtId="0" fontId="30" fillId="5" borderId="0" xfId="0" applyFont="1" applyFill="1" applyAlignment="1">
      <alignment horizontal="center" vertical="center"/>
    </xf>
  </cellXfs>
  <cellStyles count="40">
    <cellStyle name="Comma 2" xfId="4"/>
    <cellStyle name="Comma 2 2" xfId="5"/>
    <cellStyle name="Énfasis2 2" xfId="6"/>
    <cellStyle name="Incorrecto 2" xfId="7"/>
    <cellStyle name="Millares" xfId="39" builtinId="3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3038475</xdr:colOff>
      <xdr:row>0</xdr:row>
      <xdr:rowOff>38100</xdr:rowOff>
    </xdr:from>
    <xdr:to>
      <xdr:col>3</xdr:col>
      <xdr:colOff>577706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656877-87EE-444B-8B96-7DD65CC6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C71FB0-0736-473B-8F25-A24A6E31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D63DD3-68EF-4B1E-82FC-CC4A802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8F9129-3D1B-435C-BE85-212FC160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70D01E-3393-4F1A-A508-8536C16D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52</xdr:row>
      <xdr:rowOff>19050</xdr:rowOff>
    </xdr:from>
    <xdr:to>
      <xdr:col>15</xdr:col>
      <xdr:colOff>142876</xdr:colOff>
      <xdr:row>57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11C9AB-81C4-484B-B79F-F5D545599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5" t="40653" r="60724" b="51198"/>
        <a:stretch/>
      </xdr:blipFill>
      <xdr:spPr>
        <a:xfrm>
          <a:off x="7629525" y="10791825"/>
          <a:ext cx="6886576" cy="838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142875</xdr:rowOff>
    </xdr:from>
    <xdr:ext cx="1466850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F84922C5-714B-4555-97AF-D8376769B7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71625"/>
          <a:ext cx="1466850" cy="1266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3171825</xdr:colOff>
      <xdr:row>0</xdr:row>
      <xdr:rowOff>38100</xdr:rowOff>
    </xdr:from>
    <xdr:to>
      <xdr:col>3</xdr:col>
      <xdr:colOff>1123806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EB630-519C-434E-AACC-E9CDBCA4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4000500</xdr:colOff>
      <xdr:row>0</xdr:row>
      <xdr:rowOff>38100</xdr:rowOff>
    </xdr:from>
    <xdr:to>
      <xdr:col>2</xdr:col>
      <xdr:colOff>742806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44CBA-9CAD-40A7-B30E-5959E45B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8100"/>
          <a:ext cx="2838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30</xdr:row>
      <xdr:rowOff>133350</xdr:rowOff>
    </xdr:from>
    <xdr:to>
      <xdr:col>4</xdr:col>
      <xdr:colOff>722970</xdr:colOff>
      <xdr:row>38</xdr:row>
      <xdr:rowOff>152083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53375"/>
          <a:ext cx="7438095" cy="25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4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415ACAF1-ECB9-46D8-8484-B202E7DBCA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1375" y="190500"/>
          <a:ext cx="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2638425</xdr:colOff>
      <xdr:row>0</xdr:row>
      <xdr:rowOff>28575</xdr:rowOff>
    </xdr:from>
    <xdr:to>
      <xdr:col>1</xdr:col>
      <xdr:colOff>838056</xdr:colOff>
      <xdr:row>0</xdr:row>
      <xdr:rowOff>1228725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0B1D4D-47FC-49F1-A80F-2C1687BC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425" y="28575"/>
          <a:ext cx="2838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39</xdr:row>
      <xdr:rowOff>152400</xdr:rowOff>
    </xdr:from>
    <xdr:to>
      <xdr:col>4</xdr:col>
      <xdr:colOff>583640</xdr:colOff>
      <xdr:row>49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0467975"/>
          <a:ext cx="8194115" cy="2790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4048125</xdr:colOff>
      <xdr:row>0</xdr:row>
      <xdr:rowOff>66675</xdr:rowOff>
    </xdr:from>
    <xdr:to>
      <xdr:col>3</xdr:col>
      <xdr:colOff>704706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F7426A-8270-4713-B59A-106B8E3A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66675"/>
          <a:ext cx="2838306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3038475</xdr:colOff>
      <xdr:row>0</xdr:row>
      <xdr:rowOff>38100</xdr:rowOff>
    </xdr:from>
    <xdr:to>
      <xdr:col>3</xdr:col>
      <xdr:colOff>990456</xdr:colOff>
      <xdr:row>0</xdr:row>
      <xdr:rowOff>1238250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AAF033-2820-4078-91EB-E76E87C0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57150</xdr:rowOff>
    </xdr:from>
    <xdr:to>
      <xdr:col>3</xdr:col>
      <xdr:colOff>15240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BF08A2-5D40-430B-9D47-18F1C2F8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57150"/>
          <a:ext cx="3091815" cy="1190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42050-6839-48FD-9655-873EB490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B091C-6BE7-49E4-8874-A637D7DAB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A868D4-EA96-4412-AA5D-134776837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851C1F\DGBN%20ESTADOS%20FINANCIEROS%20MENSUALES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SITUACION JUNIO 2025"/>
      <sheetName val="NOTA No. 7"/>
      <sheetName val="NOTA No. 9"/>
      <sheetName val="NOTA No. 11"/>
      <sheetName val="NOTA No. 22"/>
      <sheetName val="NOTA No. 7 (2)"/>
      <sheetName val="Nota. 9. Porción Corriente CxC"/>
      <sheetName val="EFECTIVO Y EQ. DE EFECTIVO"/>
      <sheetName val="EFECTIVO Y EQ. DE EFECTIVO (2)"/>
      <sheetName val="Nota. 9. Porción Corriente  (2"/>
      <sheetName val="Nota. 10 Inventario de Consumo"/>
      <sheetName val="Nota. 10 Inventario de Cons (2"/>
      <sheetName val="ESTADO SITUACION DIC 2024"/>
      <sheetName val="ESTADO DE RENDIMIENTO DIC 2024"/>
      <sheetName val="Flujo de Efectivo"/>
      <sheetName val="Cambio de Patrimonio"/>
      <sheetName val="Nota. 11 Gastos Anticipados"/>
      <sheetName val="Nota. 11 Gastos Anticipados (2"/>
      <sheetName val="Nota. 12 Bienes de Uso Netos"/>
      <sheetName val="Nota. 12 Bienes de Uso Neto (2"/>
      <sheetName val="Nota. 13 Pasivos Corrientes"/>
      <sheetName val="Nota. 14 Pasivos no Corrientes"/>
      <sheetName val="Nota. 14 Pasivos no Corrien (2"/>
      <sheetName val="15. Ejecución Presupuestaria"/>
      <sheetName val="16. Analisis de Ejecución Pres.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4">
          <cell r="C24">
            <v>944323983</v>
          </cell>
          <cell r="D24">
            <v>942867534.2701</v>
          </cell>
        </row>
        <row r="26">
          <cell r="C26">
            <v>83546978</v>
          </cell>
          <cell r="D26">
            <v>74386074.700000003</v>
          </cell>
        </row>
        <row r="28">
          <cell r="C28">
            <v>38161760</v>
          </cell>
          <cell r="D28">
            <v>35765410.699999996</v>
          </cell>
        </row>
        <row r="30">
          <cell r="C30">
            <v>0</v>
          </cell>
        </row>
        <row r="32">
          <cell r="C32">
            <v>1143444322.6100001</v>
          </cell>
          <cell r="D32">
            <v>110467504.98999999</v>
          </cell>
        </row>
        <row r="34">
          <cell r="C34">
            <v>77366905.049999997</v>
          </cell>
          <cell r="D34">
            <v>46778476.490000002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zoomScaleNormal="100" workbookViewId="0">
      <selection activeCell="A3" sqref="A3:H3"/>
    </sheetView>
  </sheetViews>
  <sheetFormatPr baseColWidth="10" defaultColWidth="11.42578125" defaultRowHeight="15" customHeight="1"/>
  <cols>
    <col min="1" max="1" width="52.42578125" style="100" customWidth="1"/>
    <col min="2" max="2" width="25.140625" style="100" customWidth="1"/>
    <col min="3" max="3" width="1.7109375" style="100" customWidth="1"/>
    <col min="4" max="4" width="27.5703125" style="100" customWidth="1"/>
    <col min="5" max="5" width="1.7109375" style="100" customWidth="1"/>
    <col min="6" max="6" width="21.140625" style="100" customWidth="1"/>
    <col min="7" max="7" width="1.7109375" style="100" customWidth="1"/>
    <col min="8" max="8" width="16.7109375" style="100" customWidth="1"/>
    <col min="9" max="16384" width="11.42578125" style="100"/>
  </cols>
  <sheetData>
    <row r="1" spans="1:8" ht="99.95" customHeight="1">
      <c r="A1" s="258"/>
      <c r="B1" s="258"/>
      <c r="C1" s="258"/>
      <c r="D1" s="258"/>
      <c r="E1" s="258"/>
      <c r="F1" s="258"/>
      <c r="G1" s="258"/>
      <c r="H1" s="258"/>
    </row>
    <row r="2" spans="1:8" ht="15.95" customHeight="1">
      <c r="A2" s="260" t="s">
        <v>191</v>
      </c>
      <c r="B2" s="261"/>
      <c r="C2" s="261"/>
      <c r="D2" s="261"/>
      <c r="E2" s="261"/>
      <c r="F2" s="261"/>
      <c r="G2" s="261"/>
      <c r="H2" s="262"/>
    </row>
    <row r="3" spans="1:8" ht="15.95" customHeight="1">
      <c r="A3" s="260" t="s">
        <v>35</v>
      </c>
      <c r="B3" s="261"/>
      <c r="C3" s="261"/>
      <c r="D3" s="261"/>
      <c r="E3" s="261"/>
      <c r="F3" s="261"/>
      <c r="G3" s="261"/>
      <c r="H3" s="262"/>
    </row>
    <row r="4" spans="1:8" ht="15.95" customHeight="1">
      <c r="A4" s="260" t="s">
        <v>190</v>
      </c>
      <c r="B4" s="261"/>
      <c r="C4" s="261"/>
      <c r="D4" s="261"/>
      <c r="E4" s="261"/>
      <c r="F4" s="261"/>
      <c r="G4" s="261"/>
      <c r="H4" s="262"/>
    </row>
    <row r="5" spans="1:8" ht="15.95" customHeight="1">
      <c r="A5" s="260" t="s">
        <v>1</v>
      </c>
      <c r="B5" s="261"/>
      <c r="C5" s="261"/>
      <c r="D5" s="261"/>
      <c r="E5" s="261"/>
      <c r="F5" s="261"/>
      <c r="G5" s="261"/>
      <c r="H5" s="262"/>
    </row>
    <row r="6" spans="1:8" ht="15.95" customHeight="1">
      <c r="A6" s="2"/>
      <c r="B6" s="2"/>
      <c r="C6" s="2"/>
      <c r="D6" s="2"/>
      <c r="E6" s="2"/>
      <c r="F6" s="2"/>
      <c r="G6" s="2"/>
      <c r="H6" s="2"/>
    </row>
    <row r="7" spans="1:8" ht="30" customHeight="1">
      <c r="A7" s="4" t="s">
        <v>2</v>
      </c>
      <c r="B7" s="5">
        <v>2025</v>
      </c>
      <c r="C7" s="6"/>
      <c r="D7" s="5">
        <v>2024</v>
      </c>
      <c r="E7" s="7"/>
      <c r="F7" s="97" t="s">
        <v>3</v>
      </c>
      <c r="G7" s="8"/>
      <c r="H7" s="98" t="s">
        <v>4</v>
      </c>
    </row>
    <row r="8" spans="1:8" ht="15.75" customHeight="1">
      <c r="A8" s="4" t="s">
        <v>230</v>
      </c>
      <c r="B8" s="9"/>
      <c r="C8" s="9"/>
      <c r="D8" s="9"/>
      <c r="E8" s="2"/>
      <c r="F8" s="2"/>
      <c r="G8" s="2"/>
      <c r="H8" s="2"/>
    </row>
    <row r="9" spans="1:8" ht="15.75" customHeight="1">
      <c r="A9" s="41" t="s">
        <v>217</v>
      </c>
      <c r="B9" s="10">
        <f>'NOTA 7'!D17</f>
        <v>9964197.6699999925</v>
      </c>
      <c r="C9" s="10"/>
      <c r="D9" s="10">
        <v>7826410.0300000003</v>
      </c>
      <c r="E9" s="11"/>
      <c r="F9" s="11">
        <f>SUM(B9-D9)</f>
        <v>2137787.6399999922</v>
      </c>
      <c r="G9" s="12"/>
      <c r="H9" s="13">
        <f t="shared" ref="H9:H13" si="0">+F9/B9</f>
        <v>0.2145468918622922</v>
      </c>
    </row>
    <row r="10" spans="1:8" ht="15.75" customHeight="1">
      <c r="A10" s="41" t="s">
        <v>218</v>
      </c>
      <c r="B10" s="10">
        <f>'NOTA 8'!B12</f>
        <v>43559639.566795878</v>
      </c>
      <c r="C10" s="10"/>
      <c r="D10" s="10">
        <v>43623538.710000001</v>
      </c>
      <c r="E10" s="11"/>
      <c r="F10" s="11">
        <f t="shared" ref="F10:F12" si="1">SUM(B10-D10)</f>
        <v>-63899.143204122782</v>
      </c>
      <c r="G10" s="12"/>
      <c r="H10" s="13">
        <f>+F10/B10</f>
        <v>-1.4669346174487417E-3</v>
      </c>
    </row>
    <row r="11" spans="1:8" ht="15.75" customHeight="1">
      <c r="A11" s="41" t="s">
        <v>219</v>
      </c>
      <c r="B11" s="10">
        <f>'NOTA 9'!B15</f>
        <v>8981598.2799999993</v>
      </c>
      <c r="C11" s="10"/>
      <c r="D11" s="10">
        <v>13161083.859999999</v>
      </c>
      <c r="E11" s="11"/>
      <c r="F11" s="11">
        <f t="shared" si="1"/>
        <v>-4179485.58</v>
      </c>
      <c r="G11" s="12"/>
      <c r="H11" s="13">
        <f t="shared" si="0"/>
        <v>-0.46533873478919391</v>
      </c>
    </row>
    <row r="12" spans="1:8" ht="15.75" customHeight="1">
      <c r="A12" s="41" t="s">
        <v>220</v>
      </c>
      <c r="B12" s="14">
        <f>'NOTA 10'!B12</f>
        <v>1225182.3700000001</v>
      </c>
      <c r="C12" s="10"/>
      <c r="D12" s="14">
        <v>21374.83</v>
      </c>
      <c r="E12" s="11"/>
      <c r="F12" s="11">
        <f t="shared" si="1"/>
        <v>1203807.54</v>
      </c>
      <c r="G12" s="12"/>
      <c r="H12" s="13">
        <f t="shared" si="0"/>
        <v>0.98255375646647602</v>
      </c>
    </row>
    <row r="13" spans="1:8" ht="16.5" customHeight="1" thickBot="1">
      <c r="A13" s="4" t="s">
        <v>231</v>
      </c>
      <c r="B13" s="15">
        <f>SUM(B9:B12)</f>
        <v>63730617.886795871</v>
      </c>
      <c r="C13" s="16"/>
      <c r="D13" s="15">
        <f>SUM(D9:D12)</f>
        <v>64632407.43</v>
      </c>
      <c r="E13" s="17"/>
      <c r="F13" s="18">
        <f>SUM(F9:F12)</f>
        <v>-901789.5432041306</v>
      </c>
      <c r="G13" s="19"/>
      <c r="H13" s="20">
        <f t="shared" si="0"/>
        <v>-1.4150020400021404E-2</v>
      </c>
    </row>
    <row r="14" spans="1:8" ht="16.5" customHeight="1" thickTop="1">
      <c r="A14" s="4"/>
      <c r="B14" s="16"/>
      <c r="C14" s="16"/>
      <c r="D14" s="16"/>
      <c r="E14" s="17"/>
      <c r="F14" s="17"/>
      <c r="G14" s="12"/>
      <c r="H14" s="13"/>
    </row>
    <row r="15" spans="1:8" ht="15.75" customHeight="1">
      <c r="A15" s="4" t="s">
        <v>232</v>
      </c>
      <c r="B15" s="21"/>
      <c r="C15" s="21"/>
      <c r="D15" s="21"/>
      <c r="E15" s="22"/>
      <c r="F15" s="22"/>
      <c r="G15" s="12"/>
      <c r="H15" s="13"/>
    </row>
    <row r="16" spans="1:8" ht="15.75" customHeight="1">
      <c r="A16" s="41" t="s">
        <v>225</v>
      </c>
      <c r="B16" s="10">
        <f>'NOTA 8'!B13</f>
        <v>831565675.99320412</v>
      </c>
      <c r="C16" s="10"/>
      <c r="D16" s="10">
        <v>876409147.17999995</v>
      </c>
      <c r="E16" s="11"/>
      <c r="F16" s="11">
        <f t="shared" ref="F16:F18" si="2">SUM(B16-D16)</f>
        <v>-44843471.186795831</v>
      </c>
      <c r="G16" s="12"/>
      <c r="H16" s="13">
        <f t="shared" ref="H16:H17" si="3">+F16/B16*100</f>
        <v>-5.3926553826594343</v>
      </c>
    </row>
    <row r="17" spans="1:8" ht="15.75" customHeight="1">
      <c r="A17" s="41" t="s">
        <v>226</v>
      </c>
      <c r="B17" s="23">
        <f>'NOTA 11'!B12</f>
        <v>78927907.340000004</v>
      </c>
      <c r="C17" s="10"/>
      <c r="D17" s="23">
        <v>15192117.4836</v>
      </c>
      <c r="E17" s="11"/>
      <c r="F17" s="11">
        <f t="shared" si="2"/>
        <v>63735789.856400006</v>
      </c>
      <c r="G17" s="12"/>
      <c r="H17" s="13">
        <f t="shared" si="3"/>
        <v>80.751906397116954</v>
      </c>
    </row>
    <row r="18" spans="1:8" ht="15.75" customHeight="1">
      <c r="A18" s="41" t="s">
        <v>229</v>
      </c>
      <c r="B18" s="14">
        <f>'NOTA 12'!B12</f>
        <v>142413.54999999999</v>
      </c>
      <c r="C18" s="10"/>
      <c r="D18" s="14">
        <v>1028848.35</v>
      </c>
      <c r="E18" s="11"/>
      <c r="F18" s="228">
        <f t="shared" si="2"/>
        <v>-886434.8</v>
      </c>
      <c r="G18" s="12"/>
      <c r="H18" s="25">
        <v>0</v>
      </c>
    </row>
    <row r="19" spans="1:8" ht="15.75" customHeight="1">
      <c r="A19" s="4" t="s">
        <v>14</v>
      </c>
      <c r="B19" s="26">
        <f>SUM(B16:B18)</f>
        <v>910635996.8832041</v>
      </c>
      <c r="C19" s="16"/>
      <c r="D19" s="26">
        <f>SUM(D16:D18)</f>
        <v>892630113.01359999</v>
      </c>
      <c r="E19" s="17"/>
      <c r="F19" s="26">
        <f>SUM(F16:F18)</f>
        <v>18005883.869604174</v>
      </c>
      <c r="G19" s="19"/>
      <c r="H19" s="28">
        <f>+F19/B19*100</f>
        <v>1.9772866360688752</v>
      </c>
    </row>
    <row r="20" spans="1:8" ht="15.75" customHeight="1" thickBot="1">
      <c r="A20" s="4" t="s">
        <v>15</v>
      </c>
      <c r="B20" s="15">
        <f>B13+B19</f>
        <v>974366614.76999998</v>
      </c>
      <c r="C20" s="16"/>
      <c r="D20" s="15">
        <f>D13+D19</f>
        <v>957262520.44359994</v>
      </c>
      <c r="E20" s="17"/>
      <c r="F20" s="15">
        <f>F13+F19</f>
        <v>17104094.326400042</v>
      </c>
      <c r="G20" s="12"/>
      <c r="H20" s="20">
        <f>+F20/B20</f>
        <v>1.7554064422083546E-2</v>
      </c>
    </row>
    <row r="21" spans="1:8" ht="15.75" customHeight="1" thickTop="1">
      <c r="A21" s="4"/>
      <c r="B21" s="16"/>
      <c r="C21" s="16"/>
      <c r="D21" s="16"/>
      <c r="E21" s="17"/>
      <c r="F21" s="17"/>
      <c r="G21" s="12"/>
      <c r="H21" s="13"/>
    </row>
    <row r="22" spans="1:8" ht="15.75" customHeight="1">
      <c r="A22" s="4" t="s">
        <v>16</v>
      </c>
      <c r="B22" s="21"/>
      <c r="C22" s="21"/>
      <c r="D22" s="21"/>
      <c r="E22" s="22"/>
      <c r="F22" s="22"/>
      <c r="G22" s="12"/>
      <c r="H22" s="13"/>
    </row>
    <row r="23" spans="1:8" ht="15.75" customHeight="1">
      <c r="A23" s="4" t="s">
        <v>17</v>
      </c>
      <c r="B23" s="10"/>
      <c r="C23" s="10"/>
      <c r="D23" s="10"/>
      <c r="E23" s="11"/>
      <c r="F23" s="11"/>
      <c r="G23" s="12"/>
      <c r="H23" s="13"/>
    </row>
    <row r="24" spans="1:8" ht="15.75" customHeight="1">
      <c r="A24" s="41" t="s">
        <v>18</v>
      </c>
      <c r="B24" s="10">
        <v>0</v>
      </c>
      <c r="C24" s="10"/>
      <c r="D24" s="10">
        <v>0</v>
      </c>
      <c r="E24" s="11"/>
      <c r="F24" s="11">
        <f t="shared" ref="F24:F27" si="4">SUM(B24-D24)</f>
        <v>0</v>
      </c>
      <c r="G24" s="12"/>
      <c r="H24" s="29" t="str">
        <f>IF(ISERROR(F24/B24),"-",F24/B24)</f>
        <v>-</v>
      </c>
    </row>
    <row r="25" spans="1:8" ht="15.75" customHeight="1">
      <c r="A25" s="41" t="s">
        <v>19</v>
      </c>
      <c r="B25" s="10">
        <f>'NOTA 13'!B16</f>
        <v>3963970.49</v>
      </c>
      <c r="C25" s="10"/>
      <c r="D25" s="10">
        <v>63106384.560000002</v>
      </c>
      <c r="E25" s="11"/>
      <c r="F25" s="11">
        <f t="shared" si="4"/>
        <v>-59142414.07</v>
      </c>
      <c r="G25" s="12"/>
      <c r="H25" s="13">
        <f t="shared" ref="H25:H28" si="5">+F25/B25</f>
        <v>-14.919993531536104</v>
      </c>
    </row>
    <row r="26" spans="1:8" ht="15.75" customHeight="1">
      <c r="A26" s="41" t="s">
        <v>20</v>
      </c>
      <c r="B26" s="10">
        <f>'NOTA 13'!B25</f>
        <v>4512148.32</v>
      </c>
      <c r="C26" s="10"/>
      <c r="D26" s="10">
        <f>11284255.58</f>
        <v>11284255.58</v>
      </c>
      <c r="E26" s="11"/>
      <c r="F26" s="11">
        <f t="shared" si="4"/>
        <v>-6772107.2599999998</v>
      </c>
      <c r="G26" s="12"/>
      <c r="H26" s="13">
        <f t="shared" si="5"/>
        <v>-1.5008609601734013</v>
      </c>
    </row>
    <row r="27" spans="1:8" ht="15.75" customHeight="1">
      <c r="A27" s="41" t="s">
        <v>21</v>
      </c>
      <c r="B27" s="14">
        <f>'NOTA 13'!B29</f>
        <v>1516140</v>
      </c>
      <c r="C27" s="10"/>
      <c r="D27" s="14">
        <f>3062482.5+479142.74</f>
        <v>3541625.24</v>
      </c>
      <c r="E27" s="11"/>
      <c r="F27" s="24">
        <f t="shared" si="4"/>
        <v>-2025485.2400000002</v>
      </c>
      <c r="G27" s="12"/>
      <c r="H27" s="13">
        <f t="shared" si="5"/>
        <v>-1.3359486854775946</v>
      </c>
    </row>
    <row r="28" spans="1:8" ht="15.75" customHeight="1" thickBot="1">
      <c r="A28" s="4" t="s">
        <v>22</v>
      </c>
      <c r="B28" s="15">
        <f>SUM(B24:B27)</f>
        <v>9992258.8100000005</v>
      </c>
      <c r="C28" s="16"/>
      <c r="D28" s="15">
        <f>SUM(D24:D27)</f>
        <v>77932265.379999995</v>
      </c>
      <c r="E28" s="17"/>
      <c r="F28" s="18">
        <f>SUM(F24:F27)</f>
        <v>-67940006.569999993</v>
      </c>
      <c r="G28" s="19"/>
      <c r="H28" s="20">
        <f t="shared" si="5"/>
        <v>-6.7992640965231352</v>
      </c>
    </row>
    <row r="29" spans="1:8" ht="15.75" customHeight="1" thickTop="1">
      <c r="A29" s="4"/>
      <c r="B29" s="16"/>
      <c r="C29" s="16"/>
      <c r="D29" s="16"/>
      <c r="E29" s="17"/>
      <c r="F29" s="17"/>
      <c r="G29" s="12"/>
      <c r="H29" s="13"/>
    </row>
    <row r="30" spans="1:8" ht="15.75" customHeight="1">
      <c r="A30" s="4" t="s">
        <v>239</v>
      </c>
      <c r="B30" s="21"/>
      <c r="C30" s="21"/>
      <c r="D30" s="21"/>
      <c r="E30" s="22"/>
      <c r="F30" s="22"/>
      <c r="G30" s="12"/>
      <c r="H30" s="13"/>
    </row>
    <row r="31" spans="1:8" ht="15.75" customHeight="1">
      <c r="A31" s="41" t="s">
        <v>24</v>
      </c>
      <c r="B31" s="10">
        <f>'NOTA 14'!B14</f>
        <v>3913710.13</v>
      </c>
      <c r="C31" s="10"/>
      <c r="D31" s="10">
        <v>1970113.89</v>
      </c>
      <c r="E31" s="11"/>
      <c r="F31" s="11">
        <f t="shared" ref="F31:F32" si="6">SUM(B31-D31)</f>
        <v>1943596.24</v>
      </c>
      <c r="G31" s="12"/>
      <c r="H31" s="13">
        <f t="shared" ref="H31:H34" si="7">+F31/B31</f>
        <v>0.496612210777092</v>
      </c>
    </row>
    <row r="32" spans="1:8" ht="15.75" customHeight="1">
      <c r="A32" s="41" t="s">
        <v>25</v>
      </c>
      <c r="B32" s="14">
        <f>'NOTA 14'!B19</f>
        <v>55607197</v>
      </c>
      <c r="C32" s="10"/>
      <c r="D32" s="14">
        <f>25545000+26871134.38</f>
        <v>52416134.379999995</v>
      </c>
      <c r="E32" s="11"/>
      <c r="F32" s="30">
        <f t="shared" si="6"/>
        <v>3191062.6200000048</v>
      </c>
      <c r="G32" s="12"/>
      <c r="H32" s="31">
        <f t="shared" si="7"/>
        <v>5.7385784433622952E-2</v>
      </c>
    </row>
    <row r="33" spans="1:8" ht="15.75" customHeight="1">
      <c r="A33" s="4" t="s">
        <v>26</v>
      </c>
      <c r="B33" s="26">
        <f>SUM(B31:B32)</f>
        <v>59520907.130000003</v>
      </c>
      <c r="C33" s="16"/>
      <c r="D33" s="26">
        <f>SUM(D31:D32)</f>
        <v>54386248.269999996</v>
      </c>
      <c r="E33" s="17"/>
      <c r="F33" s="27">
        <f>SUM(F31:F32)</f>
        <v>5134658.860000005</v>
      </c>
      <c r="G33" s="19"/>
      <c r="H33" s="32">
        <f t="shared" si="7"/>
        <v>8.6266475219965361E-2</v>
      </c>
    </row>
    <row r="34" spans="1:8" ht="15.75" customHeight="1" thickBot="1">
      <c r="A34" s="4" t="s">
        <v>27</v>
      </c>
      <c r="B34" s="15">
        <f>+B28+B33</f>
        <v>69513165.939999998</v>
      </c>
      <c r="C34" s="16"/>
      <c r="D34" s="15">
        <f>+D28+D33</f>
        <v>132318513.64999999</v>
      </c>
      <c r="E34" s="17"/>
      <c r="F34" s="18">
        <f>+F28+F33</f>
        <v>-62805347.709999986</v>
      </c>
      <c r="G34" s="19"/>
      <c r="H34" s="20">
        <f t="shared" si="7"/>
        <v>-0.90350290999851979</v>
      </c>
    </row>
    <row r="35" spans="1:8" ht="15.75" customHeight="1" thickTop="1">
      <c r="A35" s="4"/>
      <c r="B35" s="16"/>
      <c r="C35" s="16"/>
      <c r="D35" s="16"/>
      <c r="E35" s="17"/>
      <c r="F35" s="17"/>
      <c r="G35" s="12"/>
      <c r="H35" s="13"/>
    </row>
    <row r="36" spans="1:8" ht="15.75" customHeight="1">
      <c r="A36" s="4" t="s">
        <v>28</v>
      </c>
      <c r="B36" s="21"/>
      <c r="C36" s="21"/>
      <c r="D36" s="21"/>
      <c r="E36" s="22"/>
      <c r="F36" s="22"/>
      <c r="G36" s="12"/>
      <c r="H36" s="13"/>
    </row>
    <row r="37" spans="1:8" ht="15.75" customHeight="1">
      <c r="A37" s="41" t="s">
        <v>29</v>
      </c>
      <c r="B37" s="10">
        <f>B20-B34-B38</f>
        <v>161890517.30999994</v>
      </c>
      <c r="C37" s="10"/>
      <c r="D37" s="10">
        <f>D20-D34-D38</f>
        <v>-306469420.95639956</v>
      </c>
      <c r="E37" s="11"/>
      <c r="F37" s="11">
        <f>+B37-D37</f>
        <v>468359938.2663995</v>
      </c>
      <c r="G37" s="12"/>
      <c r="H37" s="13">
        <f>+F37/B37</f>
        <v>2.8930659191702328</v>
      </c>
    </row>
    <row r="38" spans="1:8" ht="15.75" customHeight="1">
      <c r="A38" s="41" t="s">
        <v>50</v>
      </c>
      <c r="B38" s="227">
        <f>'Estado de Rendimiento Financier'!C30</f>
        <v>742962931.51999998</v>
      </c>
      <c r="C38" s="227"/>
      <c r="D38" s="227">
        <f>'Estado de Rendimiento Financier'!E30</f>
        <v>1131413427.7499995</v>
      </c>
      <c r="E38" s="58"/>
      <c r="F38" s="58">
        <f>SUM(B38-D38)</f>
        <v>-388450496.22999954</v>
      </c>
      <c r="G38" s="12"/>
      <c r="H38" s="29">
        <f>IF(ISERROR(F38/B38),"-",F38/B38)</f>
        <v>-0.52283967308474366</v>
      </c>
    </row>
    <row r="39" spans="1:8" ht="15.75" customHeight="1">
      <c r="A39" s="41" t="s">
        <v>30</v>
      </c>
      <c r="B39" s="227">
        <v>0</v>
      </c>
      <c r="C39" s="227"/>
      <c r="D39" s="227">
        <v>0</v>
      </c>
      <c r="E39" s="58"/>
      <c r="F39" s="58">
        <f>SUM(B39-D39)</f>
        <v>0</v>
      </c>
      <c r="G39" s="12"/>
      <c r="H39" s="29" t="str">
        <f>IF(ISERROR(F39/B39),"-",F39/B39)</f>
        <v>-</v>
      </c>
    </row>
    <row r="40" spans="1:8" ht="15.75" customHeight="1" thickBot="1">
      <c r="A40" s="4" t="s">
        <v>31</v>
      </c>
      <c r="B40" s="15">
        <f>SUM(B37:B39)</f>
        <v>904853448.82999992</v>
      </c>
      <c r="C40" s="16"/>
      <c r="D40" s="15">
        <f>SUM(D37:D39)</f>
        <v>824944006.79359996</v>
      </c>
      <c r="E40" s="17"/>
      <c r="F40" s="15">
        <f>SUM(F37:F39)</f>
        <v>79909442.036399961</v>
      </c>
      <c r="G40" s="19"/>
      <c r="H40" s="20">
        <f t="shared" ref="H40" si="8">+F40/B40</f>
        <v>8.8312026814646102E-2</v>
      </c>
    </row>
    <row r="41" spans="1:8" ht="15.75" customHeight="1" thickTop="1">
      <c r="A41" s="33"/>
      <c r="B41" s="263"/>
      <c r="C41" s="34"/>
      <c r="D41" s="263"/>
      <c r="E41" s="35"/>
      <c r="F41" s="266"/>
      <c r="G41" s="12"/>
      <c r="H41" s="13"/>
    </row>
    <row r="42" spans="1:8" ht="15.75" customHeight="1">
      <c r="A42" s="33"/>
      <c r="B42" s="264"/>
      <c r="C42" s="34"/>
      <c r="D42" s="264"/>
      <c r="E42" s="35"/>
      <c r="F42" s="264"/>
      <c r="G42" s="12"/>
      <c r="H42" s="13"/>
    </row>
    <row r="43" spans="1:8" ht="15.75" customHeight="1">
      <c r="A43" s="36"/>
      <c r="B43" s="265"/>
      <c r="C43" s="34"/>
      <c r="D43" s="265"/>
      <c r="E43" s="35"/>
      <c r="F43" s="265"/>
      <c r="G43" s="12"/>
      <c r="H43" s="31"/>
    </row>
    <row r="44" spans="1:8" ht="15.75" customHeight="1" thickBot="1">
      <c r="A44" s="33" t="s">
        <v>32</v>
      </c>
      <c r="B44" s="15">
        <f>+B34+B40</f>
        <v>974366614.76999998</v>
      </c>
      <c r="C44" s="16"/>
      <c r="D44" s="15">
        <f>+D34+D40</f>
        <v>957262520.44359994</v>
      </c>
      <c r="E44" s="17"/>
      <c r="F44" s="18">
        <f>+F34+F40</f>
        <v>17104094.326399975</v>
      </c>
      <c r="G44" s="19"/>
      <c r="H44" s="20">
        <f>+F44/B44</f>
        <v>1.7554064422083477E-2</v>
      </c>
    </row>
    <row r="45" spans="1:8" ht="15.75" customHeight="1" thickTop="1">
      <c r="A45" s="229"/>
      <c r="B45" s="17"/>
      <c r="C45" s="17"/>
      <c r="D45" s="17"/>
      <c r="E45" s="17"/>
      <c r="F45" s="12"/>
      <c r="G45" s="12"/>
      <c r="H45" s="32"/>
    </row>
    <row r="46" spans="1:8" ht="15.75" customHeight="1">
      <c r="A46" s="229"/>
      <c r="B46" s="17"/>
      <c r="C46" s="17"/>
      <c r="D46" s="17"/>
      <c r="E46" s="17"/>
      <c r="F46" s="12"/>
      <c r="G46" s="12"/>
      <c r="H46" s="32"/>
    </row>
    <row r="47" spans="1:8" ht="90" customHeight="1">
      <c r="A47" s="230"/>
      <c r="B47" s="17"/>
      <c r="C47" s="17"/>
      <c r="D47" s="259"/>
      <c r="E47" s="259"/>
      <c r="F47" s="259"/>
      <c r="G47" s="259"/>
      <c r="H47" s="259"/>
    </row>
    <row r="48" spans="1:8" ht="15.75" customHeight="1">
      <c r="A48" s="2"/>
      <c r="B48" s="2"/>
      <c r="C48" s="2"/>
      <c r="D48" s="2"/>
      <c r="E48" s="2"/>
      <c r="F48" s="2"/>
      <c r="G48" s="2"/>
      <c r="H48" s="2"/>
    </row>
    <row r="49" spans="1:8" ht="15.75" customHeight="1">
      <c r="A49" s="2"/>
      <c r="B49" s="2"/>
      <c r="C49" s="2"/>
      <c r="D49" s="2"/>
      <c r="E49" s="2"/>
      <c r="F49" s="2"/>
      <c r="G49" s="2"/>
      <c r="H49" s="2"/>
    </row>
    <row r="50" spans="1:8" ht="15.75" customHeight="1">
      <c r="A50" s="2"/>
      <c r="B50" s="2"/>
      <c r="C50" s="2"/>
      <c r="D50" s="2"/>
      <c r="E50" s="2"/>
      <c r="F50" s="2"/>
      <c r="G50" s="2"/>
      <c r="H50" s="2"/>
    </row>
  </sheetData>
  <mergeCells count="9">
    <mergeCell ref="A1:H1"/>
    <mergeCell ref="D47:H47"/>
    <mergeCell ref="A2:H2"/>
    <mergeCell ref="A3:H3"/>
    <mergeCell ref="A4:H4"/>
    <mergeCell ref="A5:H5"/>
    <mergeCell ref="B41:B43"/>
    <mergeCell ref="D41:D43"/>
    <mergeCell ref="F41:F43"/>
  </mergeCells>
  <printOptions horizontalCentered="1"/>
  <pageMargins left="0.59055118110236227" right="0.59055118110236227" top="0.39370078740157483" bottom="0.78740157480314965" header="0" footer="0"/>
  <pageSetup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227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228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227</v>
      </c>
      <c r="B11" s="235">
        <v>78927907.340000004</v>
      </c>
      <c r="D11" s="235">
        <v>15192117.4836</v>
      </c>
    </row>
    <row r="12" spans="1:4" ht="39" customHeight="1">
      <c r="A12" s="99" t="s">
        <v>94</v>
      </c>
      <c r="B12" s="234">
        <f>SUM(B11:B11)</f>
        <v>78927907.340000004</v>
      </c>
      <c r="D12" s="234">
        <f>SUM(D11:D11)</f>
        <v>15192117.4836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233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234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235</v>
      </c>
      <c r="B11" s="235">
        <v>142413.54999999999</v>
      </c>
      <c r="D11" s="235">
        <v>1028848.35</v>
      </c>
    </row>
    <row r="12" spans="1:4" ht="39" customHeight="1">
      <c r="A12" s="99" t="s">
        <v>94</v>
      </c>
      <c r="B12" s="234">
        <f>SUM(B11:B11)</f>
        <v>142413.54999999999</v>
      </c>
      <c r="D12" s="234">
        <f>SUM(D11:D11)</f>
        <v>1028848.35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A4" sqref="A4:D31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5" ht="99.95" customHeight="1">
      <c r="A1" s="267"/>
      <c r="B1" s="267"/>
      <c r="C1" s="267"/>
      <c r="D1" s="267"/>
    </row>
    <row r="2" spans="1:5" s="101" customFormat="1" ht="15.95" customHeight="1">
      <c r="A2" s="278" t="s">
        <v>191</v>
      </c>
      <c r="B2" s="278"/>
      <c r="C2" s="278"/>
      <c r="D2" s="278"/>
    </row>
    <row r="3" spans="1:5" ht="15.95" customHeight="1"/>
    <row r="4" spans="1:5" ht="15.95" customHeight="1">
      <c r="A4" s="272" t="s">
        <v>128</v>
      </c>
      <c r="B4" s="272"/>
      <c r="C4" s="272"/>
      <c r="D4" s="272"/>
    </row>
    <row r="5" spans="1:5" ht="15.95" customHeight="1">
      <c r="A5" s="267" t="s">
        <v>208</v>
      </c>
      <c r="B5" s="267"/>
      <c r="C5" s="267"/>
      <c r="D5" s="267"/>
    </row>
    <row r="6" spans="1:5" ht="15.95" customHeight="1">
      <c r="A6" s="267" t="s">
        <v>1</v>
      </c>
      <c r="B6" s="267"/>
      <c r="C6" s="267"/>
      <c r="D6" s="267"/>
    </row>
    <row r="7" spans="1:5" ht="15.95" customHeight="1"/>
    <row r="8" spans="1:5" ht="50.1" customHeight="1">
      <c r="A8" s="279" t="s">
        <v>238</v>
      </c>
      <c r="B8" s="279"/>
      <c r="C8" s="279"/>
      <c r="D8" s="279"/>
    </row>
    <row r="9" spans="1:5" ht="15.95" customHeight="1">
      <c r="B9" s="5">
        <v>2025</v>
      </c>
      <c r="C9" s="72"/>
      <c r="D9" s="5">
        <v>2024</v>
      </c>
    </row>
    <row r="10" spans="1:5" ht="15.95" customHeight="1">
      <c r="A10" s="100" t="s">
        <v>81</v>
      </c>
    </row>
    <row r="11" spans="1:5" ht="15.95" customHeight="1">
      <c r="A11" s="100" t="s">
        <v>239</v>
      </c>
    </row>
    <row r="12" spans="1:5" ht="15.95" customHeight="1"/>
    <row r="13" spans="1:5">
      <c r="A13" s="100" t="s">
        <v>19</v>
      </c>
      <c r="B13" s="100"/>
      <c r="D13" s="100"/>
      <c r="E13" s="102"/>
    </row>
    <row r="14" spans="1:5">
      <c r="A14" s="100" t="s">
        <v>108</v>
      </c>
      <c r="B14" s="102">
        <v>3657370.49</v>
      </c>
      <c r="D14" s="102">
        <v>63106384.560000002</v>
      </c>
      <c r="E14" s="102"/>
    </row>
    <row r="15" spans="1:5">
      <c r="A15" s="100" t="s">
        <v>109</v>
      </c>
      <c r="B15" s="102">
        <v>306600</v>
      </c>
      <c r="D15" s="102">
        <v>0</v>
      </c>
      <c r="E15" s="102"/>
    </row>
    <row r="16" spans="1:5">
      <c r="A16" s="100" t="s">
        <v>237</v>
      </c>
      <c r="B16" s="102">
        <f>SUM(B14:B15)</f>
        <v>3963970.49</v>
      </c>
      <c r="D16" s="102">
        <f>SUM(D14:D15)</f>
        <v>63106384.560000002</v>
      </c>
      <c r="E16" s="102"/>
    </row>
    <row r="17" spans="1:5">
      <c r="B17" s="100"/>
      <c r="D17" s="100"/>
      <c r="E17" s="102"/>
    </row>
    <row r="18" spans="1:5">
      <c r="A18" s="100" t="s">
        <v>236</v>
      </c>
      <c r="B18" s="100"/>
      <c r="D18" s="100"/>
      <c r="E18" s="102"/>
    </row>
    <row r="19" spans="1:5">
      <c r="A19" s="100" t="s">
        <v>110</v>
      </c>
      <c r="B19" s="102">
        <v>145000</v>
      </c>
      <c r="D19" s="102">
        <v>0</v>
      </c>
      <c r="E19" s="102"/>
    </row>
    <row r="20" spans="1:5">
      <c r="A20" s="100" t="s">
        <v>111</v>
      </c>
      <c r="B20" s="102">
        <v>22218.75</v>
      </c>
      <c r="D20" s="102">
        <v>0</v>
      </c>
      <c r="E20" s="102"/>
    </row>
    <row r="21" spans="1:5">
      <c r="A21" s="100" t="s">
        <v>112</v>
      </c>
      <c r="B21" s="102">
        <v>41200</v>
      </c>
      <c r="D21" s="102">
        <v>11284255.58</v>
      </c>
      <c r="E21" s="102"/>
    </row>
    <row r="22" spans="1:5">
      <c r="A22" s="100" t="s">
        <v>113</v>
      </c>
      <c r="B22" s="102">
        <v>772043</v>
      </c>
      <c r="D22" s="102">
        <v>0</v>
      </c>
      <c r="E22" s="102"/>
    </row>
    <row r="23" spans="1:5">
      <c r="A23" s="100" t="s">
        <v>114</v>
      </c>
      <c r="B23" s="102">
        <v>1428686.57</v>
      </c>
      <c r="D23" s="102">
        <v>0</v>
      </c>
      <c r="E23" s="102"/>
    </row>
    <row r="24" spans="1:5">
      <c r="A24" s="100" t="s">
        <v>115</v>
      </c>
      <c r="B24" s="102">
        <v>2103000</v>
      </c>
      <c r="D24" s="102">
        <v>0</v>
      </c>
      <c r="E24" s="102"/>
    </row>
    <row r="25" spans="1:5">
      <c r="A25" s="100" t="s">
        <v>237</v>
      </c>
      <c r="B25" s="102">
        <f>SUM(B19:B24)</f>
        <v>4512148.32</v>
      </c>
      <c r="D25" s="102">
        <f>SUM(D19:D24)</f>
        <v>11284255.58</v>
      </c>
      <c r="E25" s="102"/>
    </row>
    <row r="26" spans="1:5">
      <c r="B26" s="100"/>
      <c r="D26" s="100"/>
      <c r="E26" s="102"/>
    </row>
    <row r="27" spans="1:5">
      <c r="A27" s="100" t="s">
        <v>21</v>
      </c>
      <c r="B27" s="100"/>
      <c r="D27" s="100"/>
      <c r="E27" s="102"/>
    </row>
    <row r="28" spans="1:5">
      <c r="A28" s="100" t="s">
        <v>116</v>
      </c>
      <c r="B28" s="102">
        <v>1516140</v>
      </c>
      <c r="D28" s="102">
        <v>3541625.24</v>
      </c>
      <c r="E28" s="102"/>
    </row>
    <row r="29" spans="1:5">
      <c r="A29" s="100" t="s">
        <v>237</v>
      </c>
      <c r="B29" s="102">
        <f>SUM(B28)</f>
        <v>1516140</v>
      </c>
      <c r="D29" s="102">
        <f>SUM(D28)</f>
        <v>3541625.24</v>
      </c>
      <c r="E29" s="102"/>
    </row>
    <row r="30" spans="1:5">
      <c r="E30" s="102"/>
    </row>
    <row r="31" spans="1:5" ht="39" customHeight="1">
      <c r="A31" s="99" t="s">
        <v>240</v>
      </c>
      <c r="B31" s="234">
        <f>SUM(B16+B25+B29)</f>
        <v>9992258.8100000005</v>
      </c>
      <c r="D31" s="234">
        <f>SUM(D16+D25+D29)</f>
        <v>77932265.379999995</v>
      </c>
    </row>
    <row r="32" spans="1:5" ht="15.95" customHeight="1"/>
    <row r="33" spans="1:4" ht="15.95" customHeight="1"/>
    <row r="34" spans="1:4" ht="90" customHeight="1">
      <c r="A34" s="230" t="s">
        <v>76</v>
      </c>
      <c r="B34" s="259" t="s">
        <v>37</v>
      </c>
      <c r="C34" s="259"/>
      <c r="D34" s="259"/>
    </row>
    <row r="35" spans="1:4" ht="15.95" customHeight="1"/>
    <row r="36" spans="1:4" ht="15.95" customHeight="1"/>
    <row r="37" spans="1:4" ht="15.95" customHeight="1"/>
    <row r="38" spans="1:4" ht="15.95" customHeight="1"/>
    <row r="39" spans="1:4" ht="15.95" customHeight="1"/>
    <row r="40" spans="1:4" ht="15.95" customHeight="1"/>
    <row r="41" spans="1:4" ht="15.95" customHeight="1"/>
  </sheetData>
  <mergeCells count="7">
    <mergeCell ref="B34:D34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scale="87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opLeftCell="A2" workbookViewId="0">
      <selection activeCell="A4" sqref="A4:D20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239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241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239</v>
      </c>
    </row>
    <row r="12" spans="1:4">
      <c r="A12" s="100" t="s">
        <v>24</v>
      </c>
      <c r="B12" s="100"/>
      <c r="D12" s="100"/>
    </row>
    <row r="13" spans="1:4">
      <c r="A13" s="100" t="s">
        <v>117</v>
      </c>
      <c r="B13" s="103">
        <v>3913710.13</v>
      </c>
      <c r="D13" s="103">
        <v>1970113.89</v>
      </c>
    </row>
    <row r="14" spans="1:4">
      <c r="A14" s="100" t="s">
        <v>244</v>
      </c>
      <c r="B14" s="102">
        <f>SUM(B13)</f>
        <v>3913710.13</v>
      </c>
      <c r="D14" s="102">
        <f>SUM(D13)</f>
        <v>1970113.89</v>
      </c>
    </row>
    <row r="15" spans="1:4">
      <c r="B15" s="100"/>
      <c r="D15" s="100"/>
    </row>
    <row r="16" spans="1:4">
      <c r="A16" s="100" t="s">
        <v>25</v>
      </c>
      <c r="B16" s="100"/>
      <c r="C16" s="109"/>
      <c r="D16" s="100"/>
    </row>
    <row r="17" spans="1:4">
      <c r="A17" s="100" t="s">
        <v>242</v>
      </c>
      <c r="B17" s="102">
        <v>25545000</v>
      </c>
      <c r="D17" s="102">
        <v>25545000</v>
      </c>
    </row>
    <row r="18" spans="1:4">
      <c r="A18" s="100" t="s">
        <v>243</v>
      </c>
      <c r="B18" s="103">
        <v>30062197</v>
      </c>
      <c r="D18" s="103">
        <v>26871134.379999999</v>
      </c>
    </row>
    <row r="19" spans="1:4">
      <c r="A19" s="100" t="s">
        <v>244</v>
      </c>
      <c r="B19" s="236">
        <f>SUM(B17:B18)</f>
        <v>55607197</v>
      </c>
      <c r="D19" s="236">
        <f>SUM(D17:D18)</f>
        <v>52416134.379999995</v>
      </c>
    </row>
    <row r="20" spans="1:4" ht="39" customHeight="1">
      <c r="A20" s="99" t="s">
        <v>245</v>
      </c>
      <c r="B20" s="234">
        <f>SUM(B14+B19)</f>
        <v>59520907.130000003</v>
      </c>
      <c r="D20" s="234">
        <f>SUM(D14+D19)</f>
        <v>54386248.269999996</v>
      </c>
    </row>
    <row r="21" spans="1:4">
      <c r="B21" s="100"/>
      <c r="C21" s="100"/>
      <c r="D21" s="100"/>
    </row>
    <row r="22" spans="1:4" ht="15.95" customHeight="1"/>
    <row r="23" spans="1:4" ht="15.95" customHeight="1"/>
    <row r="24" spans="1:4" ht="90" customHeight="1">
      <c r="A24" s="230" t="s">
        <v>76</v>
      </c>
      <c r="B24" s="259" t="s">
        <v>37</v>
      </c>
      <c r="C24" s="259"/>
      <c r="D24" s="259"/>
    </row>
    <row r="25" spans="1:4" ht="15.95" customHeight="1"/>
    <row r="26" spans="1:4" ht="15.95" customHeight="1"/>
    <row r="27" spans="1:4" ht="15.95" customHeight="1"/>
    <row r="28" spans="1:4" ht="15.95" customHeight="1"/>
  </sheetData>
  <mergeCells count="7">
    <mergeCell ref="B24:D24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C12" sqref="C12"/>
    </sheetView>
  </sheetViews>
  <sheetFormatPr baseColWidth="10" defaultColWidth="12.5703125" defaultRowHeight="12.75"/>
  <cols>
    <col min="1" max="1" width="2" customWidth="1"/>
    <col min="2" max="2" width="40.140625" customWidth="1"/>
    <col min="3" max="3" width="16.85546875" customWidth="1"/>
    <col min="4" max="4" width="17.28515625" customWidth="1"/>
    <col min="5" max="5" width="13.7109375" customWidth="1"/>
    <col min="6" max="6" width="9.85546875" customWidth="1"/>
    <col min="7" max="8" width="10.140625" customWidth="1"/>
    <col min="9" max="9" width="42.140625" customWidth="1"/>
    <col min="10" max="10" width="58" customWidth="1"/>
    <col min="11" max="11" width="22.42578125" customWidth="1"/>
    <col min="12" max="23" width="10.140625" customWidth="1"/>
    <col min="24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2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2"/>
      <c r="L4" s="111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5"/>
      <c r="Y4" s="115"/>
      <c r="Z4" s="115"/>
    </row>
    <row r="5" spans="1:26" ht="21" customHeight="1">
      <c r="A5" s="115"/>
      <c r="B5" s="282" t="s">
        <v>118</v>
      </c>
      <c r="C5" s="283"/>
      <c r="D5" s="283"/>
      <c r="E5" s="283"/>
      <c r="F5" s="283"/>
      <c r="G5" s="116"/>
      <c r="H5" s="116"/>
      <c r="I5" s="114"/>
      <c r="J5" s="111"/>
      <c r="K5" s="112"/>
      <c r="L5" s="11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2"/>
      <c r="L6" s="111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2"/>
      <c r="L7" s="111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2"/>
      <c r="L8" s="111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2"/>
      <c r="L9" s="111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5"/>
      <c r="Y9" s="115"/>
      <c r="Z9" s="115"/>
    </row>
    <row r="10" spans="1:26" ht="19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20"/>
      <c r="K10" s="112"/>
      <c r="L10" s="111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5"/>
      <c r="Y10" s="115"/>
      <c r="Z10" s="115"/>
    </row>
    <row r="11" spans="1:26" ht="26.25" customHeight="1">
      <c r="A11" s="121"/>
      <c r="B11" s="122" t="s">
        <v>107</v>
      </c>
      <c r="C11" s="123">
        <v>2025</v>
      </c>
      <c r="D11" s="122">
        <v>2024</v>
      </c>
      <c r="E11" s="124" t="s">
        <v>3</v>
      </c>
      <c r="F11" s="124" t="s">
        <v>4</v>
      </c>
      <c r="G11" s="125"/>
      <c r="H11" s="125"/>
      <c r="I11" s="125"/>
      <c r="J11" s="126"/>
      <c r="K11" s="127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1"/>
      <c r="Y11" s="121"/>
      <c r="Z11" s="121"/>
    </row>
    <row r="12" spans="1:26" ht="15.75" customHeight="1">
      <c r="A12" s="121"/>
      <c r="B12" s="105" t="s">
        <v>95</v>
      </c>
      <c r="C12" s="128">
        <v>874102076.88</v>
      </c>
      <c r="D12" s="128">
        <v>876409067.17999995</v>
      </c>
      <c r="E12" s="129">
        <f t="shared" ref="E12:E16" si="0">+C12-D12</f>
        <v>-2306990.2999999523</v>
      </c>
      <c r="F12" s="129">
        <f t="shared" ref="F12" si="1">+E12/C12*100</f>
        <v>-0.26392687547825888</v>
      </c>
      <c r="G12" s="130"/>
      <c r="H12" s="130"/>
      <c r="I12" s="130"/>
      <c r="J12" s="120"/>
      <c r="K12" s="131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21"/>
      <c r="Y12" s="121"/>
      <c r="Z12" s="121"/>
    </row>
    <row r="13" spans="1:26" ht="15" customHeight="1">
      <c r="A13" s="121"/>
      <c r="B13" s="107" t="s">
        <v>96</v>
      </c>
      <c r="C13" s="132">
        <f>C12*0.0497753165087239</f>
        <v>43508707.537634917</v>
      </c>
      <c r="D13" s="132">
        <v>43623538.710000001</v>
      </c>
      <c r="E13" s="129">
        <f t="shared" si="0"/>
        <v>-114831.17236508429</v>
      </c>
      <c r="F13" s="129">
        <f>+E13/C13*100</f>
        <v>-0.26392687547832955</v>
      </c>
      <c r="G13" s="130"/>
      <c r="H13" s="130"/>
      <c r="I13" s="130"/>
      <c r="J13" s="126"/>
      <c r="K13" s="131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21"/>
      <c r="Y13" s="121"/>
      <c r="Z13" s="121"/>
    </row>
    <row r="14" spans="1:26" ht="13.5" customHeight="1">
      <c r="A14" s="121"/>
      <c r="B14" s="105" t="s">
        <v>97</v>
      </c>
      <c r="C14" s="128">
        <f>SUM(C12-C13)</f>
        <v>830593369.34236503</v>
      </c>
      <c r="D14" s="128">
        <f>+D12-D13</f>
        <v>832785528.46999991</v>
      </c>
      <c r="E14" s="129">
        <f>+C14-D14</f>
        <v>-2192159.1276348829</v>
      </c>
      <c r="F14" s="129">
        <f>+E14/C14*100</f>
        <v>-0.26392687547825699</v>
      </c>
      <c r="G14" s="130"/>
      <c r="H14" s="130"/>
      <c r="I14" s="130"/>
      <c r="J14" s="120"/>
      <c r="K14" s="131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21"/>
      <c r="Y14" s="121"/>
      <c r="Z14" s="121"/>
    </row>
    <row r="15" spans="1:26" ht="12" customHeight="1">
      <c r="A15" s="121"/>
      <c r="B15" s="107" t="s">
        <v>98</v>
      </c>
      <c r="C15" s="132">
        <f>C12*0.475112341745638</f>
        <v>415296684.67118251</v>
      </c>
      <c r="D15" s="132">
        <f>+D14*50%</f>
        <v>416392764.23499995</v>
      </c>
      <c r="E15" s="129">
        <f>+C15-D15</f>
        <v>-1096079.5638174415</v>
      </c>
      <c r="F15" s="129">
        <f>+E15/C15*100</f>
        <v>-0.26392687547825699</v>
      </c>
      <c r="G15" s="130"/>
      <c r="H15" s="130"/>
      <c r="I15" s="130"/>
      <c r="J15" s="130"/>
      <c r="K15" s="131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21"/>
      <c r="Y15" s="121"/>
      <c r="Z15" s="121"/>
    </row>
    <row r="16" spans="1:26" ht="12" customHeight="1">
      <c r="A16" s="121"/>
      <c r="B16" s="130" t="s">
        <v>99</v>
      </c>
      <c r="C16" s="128">
        <f>C12-C15</f>
        <v>458805392.20881748</v>
      </c>
      <c r="D16" s="128">
        <f>D12-D15</f>
        <v>460016302.94499999</v>
      </c>
      <c r="E16" s="133">
        <f t="shared" si="0"/>
        <v>-1210910.7361825109</v>
      </c>
      <c r="F16" s="133">
        <f>+E16/C16*100</f>
        <v>-0.2639268754782606</v>
      </c>
      <c r="G16" s="130"/>
      <c r="H16" s="130"/>
      <c r="I16" s="130"/>
      <c r="J16" s="130"/>
      <c r="K16" s="131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21"/>
      <c r="Y16" s="121"/>
      <c r="Z16" s="121"/>
    </row>
    <row r="17" spans="1:26" ht="13.5" customHeight="1">
      <c r="A17" s="115"/>
      <c r="B17" s="116"/>
      <c r="C17" s="116"/>
      <c r="D17" s="117"/>
      <c r="E17" s="116"/>
      <c r="F17" s="116"/>
      <c r="G17" s="116"/>
      <c r="H17" s="116"/>
      <c r="I17" s="116"/>
      <c r="J17" s="116"/>
      <c r="K17" s="134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5"/>
      <c r="Y17" s="115"/>
      <c r="Z17" s="115"/>
    </row>
    <row r="18" spans="1:26" ht="13.5" customHeight="1">
      <c r="A18" s="115"/>
      <c r="B18" s="116"/>
      <c r="C18" s="116"/>
      <c r="D18" s="117"/>
      <c r="E18" s="116"/>
      <c r="F18" s="116"/>
      <c r="G18" s="116"/>
      <c r="H18" s="116"/>
      <c r="I18" s="116"/>
      <c r="J18" s="116"/>
      <c r="K18" s="134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5"/>
      <c r="Y18" s="115"/>
      <c r="Z18" s="115"/>
    </row>
    <row r="19" spans="1:26" ht="13.5" customHeight="1">
      <c r="A19" s="115"/>
      <c r="B19" s="116"/>
      <c r="C19" s="116"/>
      <c r="D19" s="117"/>
      <c r="E19" s="116"/>
      <c r="F19" s="116"/>
      <c r="G19" s="116"/>
      <c r="H19" s="116"/>
      <c r="I19" s="116"/>
      <c r="J19" s="116"/>
      <c r="K19" s="134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5"/>
      <c r="Y19" s="115"/>
      <c r="Z19" s="115"/>
    </row>
    <row r="20" spans="1:26" ht="13.5" customHeight="1">
      <c r="B20" s="111"/>
      <c r="C20" s="111"/>
      <c r="D20" s="135"/>
      <c r="E20" s="111"/>
      <c r="F20" s="111"/>
      <c r="G20" s="111"/>
      <c r="H20" s="111"/>
      <c r="I20" s="111"/>
      <c r="J20" s="111"/>
      <c r="K20" s="112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6" ht="13.5" customHeight="1">
      <c r="B21" s="111"/>
      <c r="C21" s="111"/>
      <c r="D21" s="135"/>
      <c r="E21" s="111"/>
      <c r="F21" s="111"/>
      <c r="G21" s="111"/>
      <c r="H21" s="111"/>
      <c r="I21" s="111"/>
      <c r="J21" s="111"/>
      <c r="K21" s="112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6" ht="13.5" customHeight="1">
      <c r="B22" s="111"/>
      <c r="C22" s="111"/>
      <c r="D22" s="135"/>
      <c r="E22" s="111"/>
      <c r="F22" s="111"/>
      <c r="G22" s="111"/>
      <c r="H22" s="111"/>
      <c r="I22" s="111"/>
      <c r="J22" s="111"/>
      <c r="K22" s="112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6" ht="13.5" customHeight="1">
      <c r="B23" s="111"/>
      <c r="C23" s="111"/>
      <c r="D23" s="135"/>
      <c r="E23" s="111"/>
      <c r="F23" s="111"/>
      <c r="G23" s="111"/>
      <c r="H23" s="111"/>
      <c r="I23" s="111"/>
      <c r="J23" s="111"/>
      <c r="K23" s="112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6" ht="13.5" customHeight="1">
      <c r="B24" s="111"/>
      <c r="C24" s="111"/>
      <c r="D24" s="135"/>
      <c r="E24" s="111"/>
      <c r="F24" s="111"/>
      <c r="G24" s="111"/>
      <c r="H24" s="111"/>
      <c r="I24" s="111"/>
      <c r="J24" s="111"/>
      <c r="K24" s="112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6" ht="13.5" customHeight="1">
      <c r="B25" s="111"/>
      <c r="C25" s="111"/>
      <c r="D25" s="135"/>
      <c r="E25" s="111"/>
      <c r="F25" s="111"/>
      <c r="G25" s="111"/>
      <c r="H25" s="111"/>
      <c r="I25" s="111"/>
      <c r="J25" s="111"/>
      <c r="K25" s="112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spans="1:26" ht="13.5" customHeight="1">
      <c r="B26" s="111"/>
      <c r="C26" s="111"/>
      <c r="D26" s="135"/>
      <c r="E26" s="111"/>
      <c r="F26" s="111"/>
      <c r="G26" s="111"/>
      <c r="H26" s="111"/>
      <c r="I26" s="111"/>
      <c r="J26" s="111"/>
      <c r="K26" s="112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6" ht="13.5" customHeight="1">
      <c r="B27" s="111"/>
      <c r="C27" s="111"/>
      <c r="D27" s="135"/>
      <c r="E27" s="111"/>
      <c r="F27" s="111"/>
      <c r="G27" s="111"/>
      <c r="H27" s="111"/>
      <c r="I27" s="111"/>
      <c r="J27" s="111"/>
      <c r="K27" s="112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6" ht="13.5" customHeight="1">
      <c r="B28" s="111"/>
      <c r="C28" s="111"/>
      <c r="D28" s="135"/>
      <c r="E28" s="111"/>
      <c r="F28" s="111"/>
      <c r="G28" s="111"/>
      <c r="H28" s="111"/>
      <c r="I28" s="111"/>
      <c r="J28" s="111"/>
      <c r="K28" s="112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6" ht="13.5" customHeight="1">
      <c r="B29" s="111"/>
      <c r="C29" s="111"/>
      <c r="D29" s="135"/>
      <c r="E29" s="111"/>
      <c r="F29" s="111"/>
      <c r="G29" s="111"/>
      <c r="H29" s="111"/>
      <c r="I29" s="111"/>
      <c r="J29" s="111"/>
      <c r="K29" s="112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6" ht="13.5" customHeight="1">
      <c r="B30" s="111"/>
      <c r="C30" s="111"/>
      <c r="D30" s="135"/>
      <c r="E30" s="111"/>
      <c r="F30" s="111"/>
      <c r="G30" s="111"/>
      <c r="H30" s="111"/>
      <c r="I30" s="111"/>
      <c r="J30" s="111"/>
      <c r="K30" s="112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6" ht="13.5" customHeight="1">
      <c r="B31" s="111"/>
      <c r="C31" s="111"/>
      <c r="D31" s="135"/>
      <c r="E31" s="111"/>
      <c r="F31" s="111"/>
      <c r="G31" s="111"/>
      <c r="H31" s="111"/>
      <c r="I31" s="111"/>
      <c r="J31" s="111"/>
      <c r="K31" s="112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6" ht="13.5" customHeight="1">
      <c r="B32" s="111"/>
      <c r="C32" s="111"/>
      <c r="D32" s="135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2:23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2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2:23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2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2:23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2:23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2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2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2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2:23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2:23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2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2:23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2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3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2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2:23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3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2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2:23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2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3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2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2:23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2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3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2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2:23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2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2:23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2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2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2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2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2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2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2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2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2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2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2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2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2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2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2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2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2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2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2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2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2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2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2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2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2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2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2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2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2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2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2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2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2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2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2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2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2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2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2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3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2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2:23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2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3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2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2:23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2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3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2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3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2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2:23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2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3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2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3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2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3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2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3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2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2:23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2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2:23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2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2:23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2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2:23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2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2:23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2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2:23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2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2:23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2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2:23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2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2:23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2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2:23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2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2:23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2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2:23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2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2:23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2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2:23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2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2:23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2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2:23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2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2:23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2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2:23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2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2:23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2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2:23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2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2:23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2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2:23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2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2:23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2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2:23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2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2:23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2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2:23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2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2:23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2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2:23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2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2:23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2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2:23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2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2:23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2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2:23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2:23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2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2:23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2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2:23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2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2:23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2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2:23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2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2:23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2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2:23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2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2:23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2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2:23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2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2:23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2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2:23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2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2:23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2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2:23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2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2:23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2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2:23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2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2:23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2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2:23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2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2:23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2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2:23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2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2:23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2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2:23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2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2:23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2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2:23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2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2:23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2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2:23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2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2:23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2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2:23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2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2:23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2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2:23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2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2:23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2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2:23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2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2:23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2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2:23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2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2:23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2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2:23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2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2:23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2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2:23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2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2:23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2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2:23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2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2:23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2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2:23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2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2:23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2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2:23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2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2:23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2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2:23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2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2:23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2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2:23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2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2:23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2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2:23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2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2:23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2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2:23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2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2:23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2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2:23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2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2:23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2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2:23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2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2:23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2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2:23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2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2:23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2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2:23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2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2:23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2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2:23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2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2:23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2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2:23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2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2:23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2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2:23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2:23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2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2:23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2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2:23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2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2:23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2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2:23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2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2:23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2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2:23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2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2:23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2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</row>
    <row r="209" spans="2:23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2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</row>
    <row r="210" spans="2:23" ht="15.75" customHeight="1"/>
    <row r="211" spans="2:23" ht="15.75" customHeight="1"/>
    <row r="212" spans="2:23" ht="15.75" customHeight="1"/>
    <row r="213" spans="2:23" ht="15.75" customHeight="1"/>
    <row r="214" spans="2:23" ht="15.75" customHeight="1"/>
    <row r="215" spans="2:23" ht="15.75" customHeight="1"/>
    <row r="216" spans="2:23" ht="15.75" customHeight="1"/>
    <row r="217" spans="2:23" ht="15.75" customHeight="1"/>
    <row r="218" spans="2:23" ht="15.75" customHeight="1"/>
    <row r="219" spans="2:23" ht="15.75" customHeight="1"/>
    <row r="220" spans="2:23" ht="15.75" customHeight="1"/>
    <row r="221" spans="2:23" ht="15.75" customHeight="1"/>
    <row r="222" spans="2:23" ht="15.75" customHeight="1"/>
    <row r="223" spans="2:23" ht="15.75" customHeight="1"/>
    <row r="224" spans="2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3.42578125" customWidth="1"/>
    <col min="4" max="4" width="14.5703125" customWidth="1"/>
    <col min="5" max="5" width="14.28515625" customWidth="1"/>
    <col min="6" max="6" width="9.140625" customWidth="1"/>
    <col min="7" max="8" width="10.140625" customWidth="1"/>
    <col min="9" max="9" width="42.140625" customWidth="1"/>
    <col min="10" max="21" width="10.140625" customWidth="1"/>
    <col min="22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5"/>
      <c r="W4" s="115"/>
      <c r="X4" s="115"/>
      <c r="Y4" s="115"/>
      <c r="Z4" s="115"/>
    </row>
    <row r="5" spans="1:26" ht="21" customHeight="1">
      <c r="A5" s="115"/>
      <c r="B5" s="282" t="s">
        <v>121</v>
      </c>
      <c r="C5" s="283"/>
      <c r="D5" s="283"/>
      <c r="E5" s="283"/>
      <c r="F5" s="283"/>
      <c r="G5" s="116"/>
      <c r="H5" s="116"/>
      <c r="I5" s="114"/>
      <c r="J5" s="111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5"/>
      <c r="W5" s="115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5"/>
      <c r="W6" s="115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5"/>
      <c r="W7" s="115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5"/>
      <c r="W8" s="115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11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5"/>
      <c r="W10" s="115"/>
      <c r="X10" s="115"/>
      <c r="Y10" s="115"/>
      <c r="Z10" s="115"/>
    </row>
    <row r="11" spans="1:26" ht="27.75" customHeight="1">
      <c r="A11" s="121"/>
      <c r="B11" s="122" t="s">
        <v>107</v>
      </c>
      <c r="C11" s="123">
        <v>2025</v>
      </c>
      <c r="D11" s="122">
        <v>2024</v>
      </c>
      <c r="E11" s="124" t="s">
        <v>3</v>
      </c>
      <c r="F11" s="124" t="s">
        <v>4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1"/>
      <c r="W11" s="121"/>
      <c r="X11" s="121"/>
      <c r="Y11" s="121"/>
      <c r="Z11" s="121"/>
    </row>
    <row r="12" spans="1:26" ht="12" customHeight="1">
      <c r="A12" s="121"/>
      <c r="B12" s="136" t="s">
        <v>100</v>
      </c>
      <c r="C12" s="137">
        <v>0</v>
      </c>
      <c r="D12" s="137">
        <v>13161083.859999999</v>
      </c>
      <c r="E12" s="129">
        <f t="shared" ref="E12:E17" si="0">+C12-D12</f>
        <v>-13161083.859999999</v>
      </c>
      <c r="F12" s="138" t="e">
        <f t="shared" ref="F12:F17" si="1">+E12/C12</f>
        <v>#DIV/0!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21"/>
      <c r="W12" s="121"/>
      <c r="X12" s="121"/>
      <c r="Y12" s="121"/>
      <c r="Z12" s="121"/>
    </row>
    <row r="13" spans="1:26" ht="12" customHeight="1">
      <c r="A13" s="121"/>
      <c r="B13" s="136" t="s">
        <v>101</v>
      </c>
      <c r="C13" s="137">
        <v>6035695.3399999999</v>
      </c>
      <c r="D13" s="137"/>
      <c r="E13" s="129">
        <f t="shared" si="0"/>
        <v>6035695.3399999999</v>
      </c>
      <c r="F13" s="138">
        <f t="shared" si="1"/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21"/>
      <c r="W13" s="121"/>
      <c r="X13" s="121"/>
      <c r="Y13" s="121"/>
      <c r="Z13" s="121"/>
    </row>
    <row r="14" spans="1:26" ht="12" customHeight="1">
      <c r="A14" s="121"/>
      <c r="B14" s="136" t="s">
        <v>102</v>
      </c>
      <c r="C14" s="137">
        <v>551387.27</v>
      </c>
      <c r="D14" s="137"/>
      <c r="E14" s="129">
        <f t="shared" si="0"/>
        <v>551387.27</v>
      </c>
      <c r="F14" s="138">
        <f t="shared" si="1"/>
        <v>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21"/>
      <c r="W14" s="121"/>
      <c r="X14" s="121"/>
      <c r="Y14" s="121"/>
      <c r="Z14" s="121"/>
    </row>
    <row r="15" spans="1:26" ht="12" customHeight="1">
      <c r="A15" s="121"/>
      <c r="B15" s="136" t="s">
        <v>103</v>
      </c>
      <c r="C15" s="137">
        <v>4712798.37</v>
      </c>
      <c r="D15" s="137"/>
      <c r="E15" s="129">
        <f t="shared" si="0"/>
        <v>4712798.37</v>
      </c>
      <c r="F15" s="138">
        <f t="shared" si="1"/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21"/>
      <c r="W15" s="121"/>
      <c r="X15" s="121"/>
      <c r="Y15" s="121"/>
      <c r="Z15" s="121"/>
    </row>
    <row r="16" spans="1:26" ht="12" customHeight="1">
      <c r="A16" s="121"/>
      <c r="B16" s="136" t="s">
        <v>104</v>
      </c>
      <c r="C16" s="137">
        <v>10177898.310000001</v>
      </c>
      <c r="D16" s="137"/>
      <c r="E16" s="129">
        <f t="shared" si="0"/>
        <v>10177898.310000001</v>
      </c>
      <c r="F16" s="138">
        <f t="shared" si="1"/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21"/>
      <c r="W16" s="121"/>
      <c r="X16" s="121"/>
      <c r="Y16" s="121"/>
      <c r="Z16" s="121"/>
    </row>
    <row r="17" spans="1:26" ht="12" customHeight="1">
      <c r="A17" s="121"/>
      <c r="B17" s="136" t="s">
        <v>105</v>
      </c>
      <c r="C17" s="137">
        <v>0</v>
      </c>
      <c r="D17" s="137"/>
      <c r="E17" s="129">
        <f t="shared" si="0"/>
        <v>0</v>
      </c>
      <c r="F17" s="138" t="e">
        <f t="shared" si="1"/>
        <v>#DIV/0!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21"/>
      <c r="W17" s="121"/>
      <c r="X17" s="121"/>
      <c r="Y17" s="121"/>
      <c r="Z17" s="121"/>
    </row>
    <row r="18" spans="1:26" ht="15.75" customHeight="1">
      <c r="A18" s="121"/>
      <c r="B18" s="139" t="s">
        <v>94</v>
      </c>
      <c r="C18" s="140">
        <f>SUM(C12:C17)</f>
        <v>21477779.289999999</v>
      </c>
      <c r="D18" s="140">
        <f>SUM(D12:D17)</f>
        <v>13161083.859999999</v>
      </c>
      <c r="E18" s="140">
        <f>SUM(E12:E17)</f>
        <v>8316695.4300000006</v>
      </c>
      <c r="F18" s="140" t="e">
        <f>SUM(F12:F17)</f>
        <v>#DIV/0!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21"/>
      <c r="W18" s="121"/>
      <c r="X18" s="121"/>
      <c r="Y18" s="121"/>
      <c r="Z18" s="121"/>
    </row>
    <row r="19" spans="1:26" ht="13.5" customHeight="1">
      <c r="A19" s="115"/>
      <c r="B19" s="116"/>
      <c r="C19" s="134"/>
      <c r="D19" s="117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5"/>
      <c r="W19" s="115"/>
      <c r="X19" s="115"/>
      <c r="Y19" s="115"/>
      <c r="Z19" s="115"/>
    </row>
    <row r="20" spans="1:26" ht="13.5" customHeight="1">
      <c r="A20" s="115"/>
      <c r="B20" s="116"/>
      <c r="C20" s="116"/>
      <c r="D20" s="117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5"/>
      <c r="W20" s="115"/>
      <c r="X20" s="115"/>
      <c r="Y20" s="115"/>
      <c r="Z20" s="115"/>
    </row>
    <row r="21" spans="1:26" ht="13.5" customHeight="1">
      <c r="A21" s="115"/>
      <c r="B21" s="116"/>
      <c r="C21" s="116"/>
      <c r="D21" s="117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5"/>
      <c r="W21" s="115"/>
      <c r="X21" s="115"/>
      <c r="Y21" s="115"/>
      <c r="Z21" s="115"/>
    </row>
    <row r="22" spans="1:26" ht="13.5" customHeight="1">
      <c r="A22" s="115"/>
      <c r="B22" s="116"/>
      <c r="C22" s="116"/>
      <c r="D22" s="117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5"/>
      <c r="W22" s="115"/>
      <c r="X22" s="115"/>
      <c r="Y22" s="115"/>
      <c r="Z22" s="115"/>
    </row>
    <row r="23" spans="1:26" ht="13.5" customHeight="1">
      <c r="A23" s="115"/>
      <c r="B23" s="116"/>
      <c r="C23" s="116"/>
      <c r="D23" s="117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5"/>
      <c r="W23" s="115"/>
      <c r="X23" s="115"/>
      <c r="Y23" s="115"/>
      <c r="Z23" s="115"/>
    </row>
    <row r="24" spans="1:26" ht="13.5" customHeight="1">
      <c r="A24" s="115"/>
      <c r="B24" s="116"/>
      <c r="C24" s="116"/>
      <c r="D24" s="117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5"/>
      <c r="W24" s="115"/>
      <c r="X24" s="115"/>
      <c r="Y24" s="115"/>
      <c r="Z24" s="115"/>
    </row>
    <row r="25" spans="1:26" ht="13.5" customHeight="1">
      <c r="A25" s="115"/>
      <c r="B25" s="116"/>
      <c r="C25" s="116"/>
      <c r="D25" s="117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5"/>
      <c r="W25" s="115"/>
      <c r="X25" s="115"/>
      <c r="Y25" s="115"/>
      <c r="Z25" s="115"/>
    </row>
    <row r="26" spans="1:26" ht="13.5" customHeight="1">
      <c r="A26" s="115"/>
      <c r="B26" s="116"/>
      <c r="C26" s="116"/>
      <c r="D26" s="117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5"/>
      <c r="W26" s="115"/>
      <c r="X26" s="115"/>
      <c r="Y26" s="115"/>
      <c r="Z26" s="115"/>
    </row>
    <row r="27" spans="1:26" ht="13.5" customHeight="1">
      <c r="A27" s="115"/>
      <c r="B27" s="116"/>
      <c r="C27" s="116"/>
      <c r="D27" s="117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5"/>
      <c r="W27" s="115"/>
      <c r="X27" s="115"/>
      <c r="Y27" s="115"/>
      <c r="Z27" s="115"/>
    </row>
    <row r="28" spans="1:26" ht="13.5" customHeight="1">
      <c r="A28" s="115"/>
      <c r="B28" s="116"/>
      <c r="C28" s="116"/>
      <c r="D28" s="117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5"/>
      <c r="W28" s="115"/>
      <c r="X28" s="115"/>
      <c r="Y28" s="115"/>
      <c r="Z28" s="115"/>
    </row>
    <row r="29" spans="1:26" ht="13.5" customHeight="1">
      <c r="A29" s="115"/>
      <c r="B29" s="116"/>
      <c r="C29" s="116"/>
      <c r="D29" s="117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5"/>
      <c r="W29" s="115"/>
      <c r="X29" s="115"/>
      <c r="Y29" s="115"/>
      <c r="Z29" s="115"/>
    </row>
    <row r="30" spans="1:26" ht="13.5" customHeight="1">
      <c r="A30" s="115"/>
      <c r="B30" s="116"/>
      <c r="C30" s="116"/>
      <c r="D30" s="117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5"/>
      <c r="W30" s="115"/>
      <c r="X30" s="115"/>
      <c r="Y30" s="115"/>
      <c r="Z30" s="115"/>
    </row>
    <row r="31" spans="1:26" ht="13.5" customHeight="1">
      <c r="A31" s="115"/>
      <c r="B31" s="116"/>
      <c r="C31" s="116"/>
      <c r="D31" s="117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5"/>
      <c r="W31" s="115"/>
      <c r="X31" s="115"/>
      <c r="Y31" s="115"/>
      <c r="Z31" s="115"/>
    </row>
    <row r="32" spans="1:26" ht="13.5" customHeight="1">
      <c r="A32" s="115"/>
      <c r="B32" s="116"/>
      <c r="C32" s="116"/>
      <c r="D32" s="117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5"/>
      <c r="W32" s="115"/>
      <c r="X32" s="115"/>
      <c r="Y32" s="115"/>
      <c r="Z32" s="115"/>
    </row>
    <row r="33" spans="2:21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2:21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2:21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2:21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2:21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2:21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2:21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2:21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</row>
    <row r="41" spans="2:21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</row>
    <row r="42" spans="2:21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2:21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</row>
    <row r="44" spans="2:21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</row>
    <row r="45" spans="2:21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</row>
    <row r="46" spans="2:21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</row>
    <row r="47" spans="2:21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</row>
    <row r="48" spans="2:21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</row>
    <row r="49" spans="2:21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</row>
    <row r="50" spans="2:21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</row>
    <row r="51" spans="2:21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</row>
    <row r="52" spans="2:21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</row>
    <row r="53" spans="2:21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</row>
    <row r="54" spans="2:21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2:21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2:21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</row>
    <row r="57" spans="2:21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</row>
    <row r="58" spans="2:21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</row>
    <row r="59" spans="2:21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</row>
    <row r="60" spans="2:21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2:21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</row>
    <row r="62" spans="2:21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</row>
    <row r="63" spans="2:21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</row>
    <row r="64" spans="2:21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2:21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</row>
    <row r="66" spans="2:21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</row>
    <row r="67" spans="2:21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</row>
    <row r="68" spans="2:21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</row>
    <row r="69" spans="2:21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</row>
    <row r="70" spans="2:21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</row>
    <row r="71" spans="2:21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</row>
    <row r="72" spans="2:21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</row>
    <row r="73" spans="2:21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</row>
    <row r="74" spans="2:21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</row>
    <row r="75" spans="2:21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</row>
    <row r="76" spans="2:21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</row>
    <row r="77" spans="2:21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</row>
    <row r="78" spans="2:21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</row>
    <row r="79" spans="2:21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</row>
    <row r="80" spans="2:21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  <row r="81" spans="2:21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</row>
    <row r="82" spans="2:21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</row>
    <row r="83" spans="2:21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</row>
    <row r="84" spans="2:21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</row>
    <row r="85" spans="2:21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</row>
    <row r="86" spans="2:21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</row>
    <row r="87" spans="2:21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</row>
    <row r="88" spans="2:21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</row>
    <row r="89" spans="2:21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</row>
    <row r="90" spans="2:21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</row>
    <row r="91" spans="2:21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</row>
    <row r="92" spans="2:21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</row>
    <row r="93" spans="2:21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</row>
    <row r="94" spans="2:21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</row>
    <row r="95" spans="2:21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</row>
    <row r="96" spans="2:21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</row>
    <row r="97" spans="2:21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</row>
    <row r="98" spans="2:21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</row>
    <row r="99" spans="2:21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</row>
    <row r="100" spans="2:21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</row>
    <row r="101" spans="2:21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</row>
    <row r="102" spans="2:21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</row>
    <row r="103" spans="2:21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</row>
    <row r="104" spans="2:21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</row>
    <row r="105" spans="2:21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</row>
    <row r="106" spans="2:21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</row>
    <row r="107" spans="2:21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</row>
    <row r="108" spans="2:21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</row>
    <row r="109" spans="2:21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</row>
    <row r="110" spans="2:21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</row>
    <row r="111" spans="2:21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</row>
    <row r="112" spans="2:21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</row>
    <row r="113" spans="2:21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</row>
    <row r="114" spans="2:21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</row>
    <row r="115" spans="2:21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</row>
    <row r="116" spans="2:21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</row>
    <row r="117" spans="2:21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</row>
    <row r="118" spans="2:21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</row>
    <row r="119" spans="2:21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</row>
    <row r="120" spans="2:21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</row>
    <row r="121" spans="2:21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</row>
    <row r="122" spans="2:21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</row>
    <row r="123" spans="2:21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</row>
    <row r="124" spans="2:21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</row>
    <row r="125" spans="2:21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</row>
    <row r="126" spans="2:21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</row>
    <row r="127" spans="2:21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</row>
    <row r="128" spans="2:21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</row>
    <row r="129" spans="2:21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</row>
    <row r="130" spans="2:21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</row>
    <row r="131" spans="2:21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</row>
    <row r="132" spans="2:21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</row>
    <row r="133" spans="2:21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</row>
    <row r="134" spans="2:21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</row>
    <row r="135" spans="2:21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</row>
    <row r="136" spans="2:21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</row>
    <row r="137" spans="2:21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</row>
    <row r="138" spans="2:21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</row>
    <row r="139" spans="2:21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</row>
    <row r="140" spans="2:21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</row>
    <row r="141" spans="2:21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</row>
    <row r="142" spans="2:21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</row>
    <row r="143" spans="2:21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</row>
    <row r="144" spans="2:21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</row>
    <row r="145" spans="2:21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</row>
    <row r="146" spans="2:21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</row>
    <row r="147" spans="2:21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</row>
    <row r="148" spans="2:21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</row>
    <row r="149" spans="2:21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</row>
    <row r="150" spans="2:21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</row>
    <row r="151" spans="2:21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</row>
    <row r="152" spans="2:21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</row>
    <row r="153" spans="2:21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</row>
    <row r="154" spans="2:21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</row>
    <row r="155" spans="2:21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</row>
    <row r="156" spans="2:21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</row>
    <row r="157" spans="2:21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</row>
    <row r="158" spans="2:21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</row>
    <row r="159" spans="2:21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</row>
    <row r="160" spans="2:21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</row>
    <row r="161" spans="2:21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</row>
    <row r="162" spans="2:21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</row>
    <row r="163" spans="2:21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</row>
    <row r="164" spans="2:21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</row>
    <row r="165" spans="2:21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</row>
    <row r="166" spans="2:21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</row>
    <row r="167" spans="2:21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</row>
    <row r="168" spans="2:21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</row>
    <row r="169" spans="2:21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</row>
    <row r="170" spans="2:21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</row>
    <row r="171" spans="2:21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</row>
    <row r="172" spans="2:21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</row>
    <row r="173" spans="2:21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</row>
    <row r="174" spans="2:21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</row>
    <row r="175" spans="2:21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</row>
    <row r="176" spans="2:21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</row>
    <row r="177" spans="2:21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</row>
    <row r="178" spans="2:21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</row>
    <row r="179" spans="2:21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</row>
    <row r="180" spans="2:21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</row>
    <row r="181" spans="2:21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</row>
    <row r="182" spans="2:21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</row>
    <row r="183" spans="2:21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</row>
    <row r="184" spans="2:21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</row>
    <row r="185" spans="2:21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</row>
    <row r="186" spans="2:21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</row>
    <row r="187" spans="2:21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</row>
    <row r="188" spans="2:21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</row>
    <row r="189" spans="2:21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</row>
    <row r="190" spans="2:21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</row>
    <row r="191" spans="2:21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</row>
    <row r="192" spans="2:21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</row>
    <row r="193" spans="2:21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</row>
    <row r="194" spans="2:21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</row>
    <row r="195" spans="2:21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</row>
    <row r="196" spans="2:21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</row>
    <row r="197" spans="2:21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</row>
    <row r="198" spans="2:21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</row>
    <row r="199" spans="2:21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</row>
    <row r="200" spans="2:21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</row>
    <row r="201" spans="2:21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</row>
    <row r="202" spans="2:21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</row>
    <row r="203" spans="2:21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</row>
    <row r="204" spans="2:21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</row>
    <row r="205" spans="2:21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</row>
    <row r="206" spans="2:21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</row>
    <row r="207" spans="2:21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</row>
    <row r="208" spans="2:21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</row>
    <row r="209" spans="2:21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</row>
    <row r="210" spans="2:21" ht="13.5" customHeight="1">
      <c r="B210" s="111"/>
      <c r="C210" s="111"/>
      <c r="D210" s="135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</row>
    <row r="211" spans="2:21" ht="13.5" customHeight="1">
      <c r="B211" s="111"/>
      <c r="C211" s="111"/>
      <c r="D211" s="135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</row>
    <row r="212" spans="2:21" ht="13.5" customHeight="1">
      <c r="B212" s="111"/>
      <c r="C212" s="111"/>
      <c r="D212" s="135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</row>
    <row r="213" spans="2:21" ht="13.5" customHeight="1">
      <c r="B213" s="111"/>
      <c r="C213" s="111"/>
      <c r="D213" s="135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</row>
    <row r="214" spans="2:21" ht="13.5" customHeight="1">
      <c r="B214" s="111"/>
      <c r="C214" s="111"/>
      <c r="D214" s="135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</row>
    <row r="215" spans="2:21" ht="13.5" customHeight="1">
      <c r="B215" s="111"/>
      <c r="C215" s="111"/>
      <c r="D215" s="135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</row>
    <row r="216" spans="2:21" ht="13.5" customHeight="1">
      <c r="B216" s="111"/>
      <c r="C216" s="111"/>
      <c r="D216" s="135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</row>
    <row r="217" spans="2:21" ht="13.5" customHeight="1">
      <c r="B217" s="111"/>
      <c r="C217" s="111"/>
      <c r="D217" s="135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</row>
    <row r="218" spans="2:21" ht="13.5" customHeight="1">
      <c r="B218" s="111"/>
      <c r="C218" s="111"/>
      <c r="D218" s="135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</row>
    <row r="219" spans="2:21" ht="13.5" customHeight="1">
      <c r="B219" s="111"/>
      <c r="C219" s="111"/>
      <c r="D219" s="135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</row>
    <row r="220" spans="2:21" ht="13.5" customHeight="1">
      <c r="B220" s="111"/>
      <c r="C220" s="111"/>
      <c r="D220" s="135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</row>
    <row r="221" spans="2:21" ht="13.5" customHeight="1">
      <c r="B221" s="111"/>
      <c r="C221" s="111"/>
      <c r="D221" s="135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</row>
    <row r="222" spans="2:21" ht="13.5" customHeight="1">
      <c r="B222" s="111"/>
      <c r="C222" s="111"/>
      <c r="D222" s="135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</row>
    <row r="223" spans="2:21" ht="15.75" customHeight="1"/>
    <row r="224" spans="2:2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6.140625" customWidth="1"/>
    <col min="4" max="4" width="17.140625" customWidth="1"/>
    <col min="5" max="5" width="15" customWidth="1"/>
    <col min="6" max="6" width="16.85546875" customWidth="1"/>
    <col min="7" max="8" width="10.140625" customWidth="1"/>
    <col min="9" max="9" width="42.140625" customWidth="1"/>
    <col min="10" max="10" width="58" customWidth="1"/>
    <col min="11" max="11" width="22.42578125" customWidth="1"/>
    <col min="12" max="23" width="10.140625" customWidth="1"/>
    <col min="24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2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2"/>
      <c r="L4" s="111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5"/>
      <c r="Y4" s="115"/>
      <c r="Z4" s="115"/>
    </row>
    <row r="5" spans="1:26" ht="21" customHeight="1">
      <c r="A5" s="115"/>
      <c r="B5" s="282" t="s">
        <v>122</v>
      </c>
      <c r="C5" s="283"/>
      <c r="D5" s="283"/>
      <c r="E5" s="283"/>
      <c r="F5" s="283"/>
      <c r="G5" s="116"/>
      <c r="H5" s="116"/>
      <c r="I5" s="114"/>
      <c r="J5" s="111"/>
      <c r="K5" s="112"/>
      <c r="L5" s="11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2"/>
      <c r="L6" s="111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2"/>
      <c r="L7" s="111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2"/>
      <c r="L8" s="111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2"/>
      <c r="L9" s="111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11"/>
      <c r="K10" s="112"/>
      <c r="L10" s="111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5"/>
      <c r="Y10" s="115"/>
      <c r="Z10" s="115"/>
    </row>
    <row r="11" spans="1:26" ht="33.75" customHeight="1">
      <c r="A11" s="141"/>
      <c r="B11" s="142" t="s">
        <v>107</v>
      </c>
      <c r="C11" s="143">
        <v>2024</v>
      </c>
      <c r="D11" s="142">
        <v>2023</v>
      </c>
      <c r="E11" s="144" t="s">
        <v>3</v>
      </c>
      <c r="F11" s="144" t="s">
        <v>4</v>
      </c>
      <c r="G11" s="145"/>
      <c r="H11" s="145"/>
      <c r="I11" s="145"/>
      <c r="J11" s="145"/>
      <c r="K11" s="146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1"/>
      <c r="Y11" s="141"/>
      <c r="Z11" s="141"/>
    </row>
    <row r="12" spans="1:26" ht="18.75" customHeight="1">
      <c r="A12" s="141"/>
      <c r="B12" s="147" t="s">
        <v>123</v>
      </c>
      <c r="C12" s="148">
        <v>21374.83</v>
      </c>
      <c r="D12" s="148">
        <v>2799726.17</v>
      </c>
      <c r="E12" s="149">
        <f>+C12-D12</f>
        <v>-2778351.34</v>
      </c>
      <c r="F12" s="150">
        <f>+E12/C12*100</f>
        <v>-12998.238301778303</v>
      </c>
      <c r="G12" s="151"/>
      <c r="H12" s="151"/>
      <c r="I12" s="151"/>
      <c r="J12" s="151"/>
      <c r="K12" s="152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41"/>
      <c r="Y12" s="141"/>
      <c r="Z12" s="141"/>
    </row>
    <row r="13" spans="1:26" ht="13.5" customHeight="1">
      <c r="A13" s="115"/>
      <c r="B13" s="116"/>
      <c r="C13" s="116"/>
      <c r="D13" s="117"/>
      <c r="E13" s="116"/>
      <c r="F13" s="116"/>
      <c r="G13" s="116"/>
      <c r="H13" s="116"/>
      <c r="I13" s="116"/>
      <c r="J13" s="116"/>
      <c r="K13" s="134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5"/>
      <c r="Y13" s="115"/>
      <c r="Z13" s="115"/>
    </row>
    <row r="14" spans="1:26" ht="13.5" customHeight="1">
      <c r="A14" s="115"/>
      <c r="B14" s="116"/>
      <c r="C14" s="116"/>
      <c r="D14" s="117"/>
      <c r="E14" s="116"/>
      <c r="F14" s="116"/>
      <c r="G14" s="116"/>
      <c r="H14" s="116"/>
      <c r="I14" s="116"/>
      <c r="J14" s="116"/>
      <c r="K14" s="134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5"/>
      <c r="Y14" s="115"/>
      <c r="Z14" s="115"/>
    </row>
    <row r="15" spans="1:26" ht="13.5" customHeight="1">
      <c r="A15" s="115"/>
      <c r="B15" s="116"/>
      <c r="C15" s="116"/>
      <c r="D15" s="117"/>
      <c r="E15" s="116"/>
      <c r="F15" s="116"/>
      <c r="G15" s="116"/>
      <c r="H15" s="116"/>
      <c r="I15" s="116"/>
      <c r="J15" s="116"/>
      <c r="K15" s="134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5"/>
      <c r="Y15" s="115"/>
      <c r="Z15" s="115"/>
    </row>
    <row r="16" spans="1:26" ht="13.5" customHeight="1">
      <c r="A16" s="115"/>
      <c r="B16" s="116"/>
      <c r="C16" s="116"/>
      <c r="D16" s="117"/>
      <c r="E16" s="116"/>
      <c r="F16" s="116"/>
      <c r="G16" s="116"/>
      <c r="H16" s="116"/>
      <c r="I16" s="116"/>
      <c r="J16" s="116"/>
      <c r="K16" s="134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5"/>
      <c r="Y16" s="115"/>
      <c r="Z16" s="115"/>
    </row>
    <row r="17" spans="1:26" ht="13.5" customHeight="1">
      <c r="A17" s="115"/>
      <c r="B17" s="116"/>
      <c r="C17" s="134"/>
      <c r="D17" s="117"/>
      <c r="E17" s="116"/>
      <c r="F17" s="116"/>
      <c r="G17" s="116"/>
      <c r="H17" s="116"/>
      <c r="I17" s="116"/>
      <c r="J17" s="116"/>
      <c r="K17" s="134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5"/>
      <c r="Y17" s="115"/>
      <c r="Z17" s="115"/>
    </row>
    <row r="18" spans="1:26" ht="13.5" customHeight="1">
      <c r="B18" s="111"/>
      <c r="C18" s="111"/>
      <c r="D18" s="135"/>
      <c r="E18" s="111"/>
      <c r="F18" s="111"/>
      <c r="G18" s="111"/>
      <c r="H18" s="111"/>
      <c r="I18" s="111"/>
      <c r="J18" s="111"/>
      <c r="K18" s="112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spans="1:26" ht="13.5" customHeight="1">
      <c r="B19" s="111"/>
      <c r="C19" s="112"/>
      <c r="D19" s="135"/>
      <c r="E19" s="111"/>
      <c r="F19" s="111"/>
      <c r="G19" s="111"/>
      <c r="H19" s="111"/>
      <c r="I19" s="111"/>
      <c r="J19" s="111"/>
      <c r="K19" s="112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spans="1:26" ht="13.5" customHeight="1">
      <c r="B20" s="111"/>
      <c r="C20" s="111"/>
      <c r="D20" s="135"/>
      <c r="E20" s="111"/>
      <c r="F20" s="111"/>
      <c r="G20" s="111"/>
      <c r="H20" s="111"/>
      <c r="I20" s="111"/>
      <c r="J20" s="111"/>
      <c r="K20" s="112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6" ht="13.5" customHeight="1">
      <c r="B21" s="111"/>
      <c r="C21" s="111"/>
      <c r="D21" s="135"/>
      <c r="E21" s="111"/>
      <c r="F21" s="111"/>
      <c r="G21" s="111"/>
      <c r="H21" s="111"/>
      <c r="I21" s="111"/>
      <c r="J21" s="111"/>
      <c r="K21" s="112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6" ht="13.5" customHeight="1">
      <c r="B22" s="111"/>
      <c r="C22" s="111"/>
      <c r="D22" s="135"/>
      <c r="E22" s="111"/>
      <c r="F22" s="111"/>
      <c r="G22" s="111"/>
      <c r="H22" s="111"/>
      <c r="I22" s="111"/>
      <c r="J22" s="111"/>
      <c r="K22" s="112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6" ht="13.5" customHeight="1">
      <c r="B23" s="111"/>
      <c r="C23" s="111"/>
      <c r="D23" s="135"/>
      <c r="E23" s="111"/>
      <c r="F23" s="111"/>
      <c r="G23" s="111"/>
      <c r="H23" s="111"/>
      <c r="I23" s="111"/>
      <c r="J23" s="111"/>
      <c r="K23" s="112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6" ht="13.5" customHeight="1">
      <c r="B24" s="111"/>
      <c r="C24" s="111"/>
      <c r="D24" s="135"/>
      <c r="E24" s="111"/>
      <c r="F24" s="111"/>
      <c r="G24" s="111"/>
      <c r="H24" s="111"/>
      <c r="I24" s="111"/>
      <c r="J24" s="111"/>
      <c r="K24" s="112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6" ht="13.5" customHeight="1">
      <c r="B25" s="111"/>
      <c r="C25" s="111"/>
      <c r="D25" s="135"/>
      <c r="E25" s="111"/>
      <c r="F25" s="111"/>
      <c r="G25" s="111"/>
      <c r="H25" s="111"/>
      <c r="I25" s="111"/>
      <c r="J25" s="111"/>
      <c r="K25" s="112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spans="1:26" ht="13.5" customHeight="1">
      <c r="B26" s="111"/>
      <c r="C26" s="111"/>
      <c r="D26" s="135"/>
      <c r="E26" s="111"/>
      <c r="F26" s="111"/>
      <c r="G26" s="111"/>
      <c r="H26" s="111"/>
      <c r="I26" s="111"/>
      <c r="J26" s="111"/>
      <c r="K26" s="112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6" ht="13.5" customHeight="1">
      <c r="B27" s="111"/>
      <c r="C27" s="111"/>
      <c r="D27" s="135"/>
      <c r="E27" s="111"/>
      <c r="F27" s="111"/>
      <c r="G27" s="111"/>
      <c r="H27" s="111"/>
      <c r="I27" s="111"/>
      <c r="J27" s="111"/>
      <c r="K27" s="112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6" ht="13.5" customHeight="1">
      <c r="B28" s="111"/>
      <c r="C28" s="111"/>
      <c r="D28" s="135"/>
      <c r="E28" s="111"/>
      <c r="F28" s="111"/>
      <c r="G28" s="111"/>
      <c r="H28" s="111"/>
      <c r="I28" s="111"/>
      <c r="J28" s="111"/>
      <c r="K28" s="112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6" ht="13.5" customHeight="1">
      <c r="B29" s="111"/>
      <c r="C29" s="111"/>
      <c r="D29" s="135"/>
      <c r="E29" s="111"/>
      <c r="F29" s="111"/>
      <c r="G29" s="111"/>
      <c r="H29" s="111"/>
      <c r="I29" s="111"/>
      <c r="J29" s="111"/>
      <c r="K29" s="112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6" ht="13.5" customHeight="1">
      <c r="B30" s="111"/>
      <c r="C30" s="111"/>
      <c r="D30" s="135"/>
      <c r="E30" s="111"/>
      <c r="F30" s="111"/>
      <c r="G30" s="111"/>
      <c r="H30" s="111"/>
      <c r="I30" s="111"/>
      <c r="J30" s="111"/>
      <c r="K30" s="112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6" ht="13.5" customHeight="1">
      <c r="B31" s="111"/>
      <c r="C31" s="111"/>
      <c r="D31" s="135"/>
      <c r="E31" s="111"/>
      <c r="F31" s="111"/>
      <c r="G31" s="111"/>
      <c r="H31" s="111"/>
      <c r="I31" s="111"/>
      <c r="J31" s="111"/>
      <c r="K31" s="112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6" ht="13.5" customHeight="1">
      <c r="B32" s="111"/>
      <c r="C32" s="111"/>
      <c r="D32" s="135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2:23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2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2:23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2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2:23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2:23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2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2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2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2:23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2:23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2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2:23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2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3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2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2:23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3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2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2:23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2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3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2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2:23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2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3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2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2:23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2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2:23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2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2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2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2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2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2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2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2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2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2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2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2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2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2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2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2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2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2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2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2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2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2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2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2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2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2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2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2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2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2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2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2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2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2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2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2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2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2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2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3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2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2:23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2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3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2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2:23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2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3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2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3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2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2:23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2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3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2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3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2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3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2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3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2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2:23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2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2:23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2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2:23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2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2:23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2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2:23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2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2:23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2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2:23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2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2:23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2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2:23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2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2:23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2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2:23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2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2:23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2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2:23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2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2:23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2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2:23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2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2:23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2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2:23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2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2:23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2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2:23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2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2:23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2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2:23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2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2:23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2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2:23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2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2:23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2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2:23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2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2:23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2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2:23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2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2:23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2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2:23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2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2:23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2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2:23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2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2:23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2:23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2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2:23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2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2:23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2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2:23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2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2:23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2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2:23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2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2:23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2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2:23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2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2:23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2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2:23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2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2:23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2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2:23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2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2:23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2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2:23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2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2:23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2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2:23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2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2:23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2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2:23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2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2:23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2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2:23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2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2:23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2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2:23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2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2:23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2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2:23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2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2:23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2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2:23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2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2:23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2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2:23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2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2:23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2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2:23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2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2:23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2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2:23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2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2:23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2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2:23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2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2:23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2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2:23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2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2:23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2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2:23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2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2:23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2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2:23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2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2:23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2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2:23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2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2:23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2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2:23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2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2:23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2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2:23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2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2:23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2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2:23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2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2:23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2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2:23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2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2:23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2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2:23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2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2:23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2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2:23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2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2:23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2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2:23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2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2:23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2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2:23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2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2:23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2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2:23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2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2:23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2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2:23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2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2:23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2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2:23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2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2:23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2:23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2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2:23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2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2:23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2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2:23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2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2:23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2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2:23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2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2:23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2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2:23" ht="15.75" customHeight="1">
      <c r="K208" s="153"/>
    </row>
    <row r="209" spans="11:11" ht="15.75" customHeight="1">
      <c r="K209" s="153"/>
    </row>
    <row r="210" spans="11:11" ht="15.75" customHeight="1">
      <c r="K210" s="153"/>
    </row>
    <row r="211" spans="11:11" ht="15.75" customHeight="1">
      <c r="K211" s="153"/>
    </row>
    <row r="212" spans="11:11" ht="15.75" customHeight="1">
      <c r="K212" s="153"/>
    </row>
    <row r="213" spans="11:11" ht="15.75" customHeight="1">
      <c r="K213" s="153"/>
    </row>
    <row r="214" spans="11:11" ht="15.75" customHeight="1"/>
    <row r="215" spans="11:11" ht="15.75" customHeight="1"/>
    <row r="216" spans="11:11" ht="15.75" customHeight="1"/>
    <row r="217" spans="11:11" ht="15.75" customHeight="1"/>
    <row r="218" spans="11:11" ht="15.75" customHeight="1"/>
    <row r="219" spans="11:11" ht="15.75" customHeight="1"/>
    <row r="220" spans="11:11" ht="15.75" customHeight="1"/>
    <row r="221" spans="11:11" ht="15.75" customHeight="1"/>
    <row r="222" spans="11:11" ht="15.75" customHeight="1"/>
    <row r="223" spans="11:11" ht="15.75" customHeight="1"/>
    <row r="224" spans="11:1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6.140625" customWidth="1"/>
    <col min="4" max="4" width="22.42578125" customWidth="1"/>
    <col min="5" max="16" width="10.140625" customWidth="1"/>
    <col min="17" max="19" width="10" customWidth="1"/>
  </cols>
  <sheetData>
    <row r="1" spans="1:19" ht="13.5" customHeight="1">
      <c r="B1" s="110"/>
      <c r="C1" s="110"/>
      <c r="D1" s="112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9" ht="13.5" customHeight="1">
      <c r="B2" s="110"/>
      <c r="C2" s="110"/>
      <c r="D2" s="112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25.5" customHeight="1">
      <c r="B3" s="285" t="s">
        <v>0</v>
      </c>
      <c r="C3" s="286"/>
      <c r="D3" s="112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9" ht="13.5" customHeight="1">
      <c r="A4" s="115"/>
      <c r="B4" s="116"/>
      <c r="C4" s="116"/>
      <c r="D4" s="112"/>
      <c r="E4" s="111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5"/>
      <c r="R4" s="115"/>
      <c r="S4" s="115"/>
    </row>
    <row r="5" spans="1:19" ht="21" customHeight="1">
      <c r="A5" s="115"/>
      <c r="B5" s="282" t="s">
        <v>124</v>
      </c>
      <c r="C5" s="283"/>
      <c r="D5" s="112"/>
      <c r="E5" s="111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5"/>
      <c r="R5" s="115"/>
      <c r="S5" s="115"/>
    </row>
    <row r="6" spans="1:19" ht="15.75">
      <c r="A6" s="115"/>
      <c r="B6" s="287" t="s">
        <v>125</v>
      </c>
      <c r="C6" s="288"/>
      <c r="D6" s="112"/>
      <c r="E6" s="111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5"/>
      <c r="R6" s="115"/>
      <c r="S6" s="115"/>
    </row>
    <row r="7" spans="1:19" ht="15.75">
      <c r="A7" s="115"/>
      <c r="B7" s="284" t="s">
        <v>120</v>
      </c>
      <c r="C7" s="283"/>
      <c r="D7" s="112"/>
      <c r="E7" s="111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5"/>
      <c r="R7" s="115"/>
      <c r="S7" s="115"/>
    </row>
    <row r="8" spans="1:19" ht="15.75">
      <c r="A8" s="115"/>
      <c r="B8" s="116"/>
      <c r="C8" s="116"/>
      <c r="D8" s="112"/>
      <c r="E8" s="111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5"/>
      <c r="R8" s="115"/>
      <c r="S8" s="115"/>
    </row>
    <row r="9" spans="1:19" ht="13.5" customHeight="1">
      <c r="A9" s="115"/>
      <c r="B9" s="116"/>
      <c r="C9" s="116"/>
      <c r="D9" s="112"/>
      <c r="E9" s="111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5"/>
      <c r="R9" s="115"/>
      <c r="S9" s="115"/>
    </row>
    <row r="10" spans="1:19" ht="33.75" customHeight="1">
      <c r="A10" s="141"/>
      <c r="B10" s="142" t="s">
        <v>107</v>
      </c>
      <c r="C10" s="143">
        <v>2025</v>
      </c>
      <c r="D10" s="146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1"/>
      <c r="R10" s="141"/>
      <c r="S10" s="141"/>
    </row>
    <row r="11" spans="1:19" ht="18.75" customHeight="1">
      <c r="A11" s="141"/>
      <c r="B11" s="147" t="s">
        <v>123</v>
      </c>
      <c r="C11" s="148">
        <v>21374.83</v>
      </c>
      <c r="D11" s="152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41"/>
      <c r="R11" s="141"/>
      <c r="S11" s="141"/>
    </row>
    <row r="12" spans="1:19" ht="13.5" customHeight="1">
      <c r="A12" s="115"/>
      <c r="B12" s="116"/>
      <c r="C12" s="116"/>
      <c r="D12" s="134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5"/>
      <c r="R12" s="115"/>
      <c r="S12" s="115"/>
    </row>
    <row r="13" spans="1:19" ht="13.5" customHeight="1">
      <c r="A13" s="115"/>
      <c r="B13" s="116"/>
      <c r="C13" s="116"/>
      <c r="D13" s="134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5"/>
      <c r="R13" s="115"/>
      <c r="S13" s="115"/>
    </row>
    <row r="14" spans="1:19" ht="13.5" customHeight="1">
      <c r="A14" s="115"/>
      <c r="B14" s="116"/>
      <c r="C14" s="116"/>
      <c r="D14" s="134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5"/>
      <c r="R14" s="115"/>
      <c r="S14" s="115"/>
    </row>
    <row r="15" spans="1:19" ht="13.5" customHeight="1">
      <c r="A15" s="115"/>
      <c r="B15" s="116"/>
      <c r="C15" s="116"/>
      <c r="D15" s="134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5"/>
      <c r="R15" s="115"/>
      <c r="S15" s="115"/>
    </row>
    <row r="16" spans="1:19" ht="13.5" customHeight="1">
      <c r="A16" s="115"/>
      <c r="B16" s="116"/>
      <c r="C16" s="134"/>
      <c r="D16" s="134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5"/>
      <c r="R16" s="115"/>
      <c r="S16" s="115"/>
    </row>
    <row r="17" spans="2:16" ht="13.5" customHeight="1">
      <c r="B17" s="111"/>
      <c r="C17" s="111"/>
      <c r="D17" s="112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spans="2:16" ht="13.5" customHeight="1">
      <c r="B18" s="111"/>
      <c r="C18" s="112"/>
      <c r="D18" s="112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2:16" ht="13.5" customHeight="1">
      <c r="B19" s="111"/>
      <c r="C19" s="111"/>
      <c r="D19" s="112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2:16" ht="13.5" customHeight="1">
      <c r="B20" s="111"/>
      <c r="C20" s="111"/>
      <c r="D20" s="112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2:16" ht="13.5" customHeight="1">
      <c r="B21" s="111"/>
      <c r="C21" s="111"/>
      <c r="D21" s="112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2:16" ht="13.5" customHeight="1">
      <c r="B22" s="111"/>
      <c r="C22" s="111"/>
      <c r="D22" s="112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2:16" ht="13.5" customHeight="1">
      <c r="B23" s="111"/>
      <c r="C23" s="111"/>
      <c r="D23" s="112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2:16" ht="13.5" customHeight="1">
      <c r="B24" s="111"/>
      <c r="C24" s="111"/>
      <c r="D24" s="112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2:16" ht="13.5" customHeight="1">
      <c r="B25" s="111"/>
      <c r="C25" s="111"/>
      <c r="D25" s="112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2:16" ht="13.5" customHeight="1">
      <c r="B26" s="111"/>
      <c r="C26" s="111"/>
      <c r="D26" s="112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2:16" ht="13.5" customHeight="1">
      <c r="B27" s="111"/>
      <c r="C27" s="111"/>
      <c r="D27" s="112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2:16" ht="13.5" customHeight="1">
      <c r="B28" s="111"/>
      <c r="C28" s="111"/>
      <c r="D28" s="112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2:16" ht="13.5" customHeight="1">
      <c r="B29" s="111"/>
      <c r="C29" s="111"/>
      <c r="D29" s="112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2:16" ht="13.5" customHeight="1">
      <c r="B30" s="111"/>
      <c r="C30" s="111"/>
      <c r="D30" s="112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2:16" ht="13.5" customHeight="1">
      <c r="B31" s="111"/>
      <c r="C31" s="111"/>
      <c r="D31" s="112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2:16" ht="13.5" customHeight="1">
      <c r="B32" s="111"/>
      <c r="C32" s="111"/>
      <c r="D32" s="112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2:16" ht="13.5" customHeight="1">
      <c r="B33" s="111"/>
      <c r="C33" s="111"/>
      <c r="D33" s="112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2:16" ht="13.5" customHeight="1">
      <c r="B34" s="111"/>
      <c r="C34" s="111"/>
      <c r="D34" s="112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2:16" ht="13.5" customHeight="1">
      <c r="B35" s="111"/>
      <c r="C35" s="111"/>
      <c r="D35" s="112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3.5" customHeight="1">
      <c r="B36" s="111"/>
      <c r="C36" s="111"/>
      <c r="D36" s="112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2:16" ht="13.5" customHeight="1">
      <c r="B37" s="111"/>
      <c r="C37" s="111"/>
      <c r="D37" s="112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2:16" ht="13.5" customHeight="1">
      <c r="B38" s="111"/>
      <c r="C38" s="111"/>
      <c r="D38" s="112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</row>
    <row r="39" spans="2:16" ht="13.5" customHeight="1">
      <c r="B39" s="111"/>
      <c r="C39" s="111"/>
      <c r="D39" s="112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2:16" ht="13.5" customHeight="1">
      <c r="B40" s="111"/>
      <c r="C40" s="111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2:16" ht="13.5" customHeight="1">
      <c r="B41" s="111"/>
      <c r="C41" s="111"/>
      <c r="D41" s="112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2:16" ht="13.5" customHeight="1">
      <c r="B42" s="111"/>
      <c r="C42" s="111"/>
      <c r="D42" s="112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 ht="13.5" customHeight="1">
      <c r="B43" s="111"/>
      <c r="C43" s="111"/>
      <c r="D43" s="112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13.5" customHeight="1">
      <c r="B44" s="111"/>
      <c r="C44" s="111"/>
      <c r="D44" s="112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2:16" ht="13.5" customHeight="1">
      <c r="B45" s="111"/>
      <c r="C45" s="111"/>
      <c r="D45" s="112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13.5" customHeight="1">
      <c r="B46" s="111"/>
      <c r="C46" s="111"/>
      <c r="D46" s="112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2:16" ht="13.5" customHeight="1">
      <c r="B47" s="111"/>
      <c r="C47" s="111"/>
      <c r="D47" s="112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13.5" customHeight="1">
      <c r="B48" s="111"/>
      <c r="C48" s="111"/>
      <c r="D48" s="112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2:16" ht="13.5" customHeight="1">
      <c r="B49" s="111"/>
      <c r="C49" s="111"/>
      <c r="D49" s="112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2:16" ht="13.5" customHeight="1">
      <c r="B50" s="111"/>
      <c r="C50" s="111"/>
      <c r="D50" s="112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</row>
    <row r="51" spans="2:16" ht="13.5" customHeight="1">
      <c r="B51" s="111"/>
      <c r="C51" s="111"/>
      <c r="D51" s="112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2:16" ht="13.5" customHeight="1">
      <c r="B52" s="111"/>
      <c r="C52" s="111"/>
      <c r="D52" s="112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2:16" ht="13.5" customHeight="1">
      <c r="B53" s="111"/>
      <c r="C53" s="111"/>
      <c r="D53" s="112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  <row r="54" spans="2:16" ht="13.5" customHeight="1">
      <c r="B54" s="111"/>
      <c r="C54" s="111"/>
      <c r="D54" s="112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</row>
    <row r="55" spans="2:16" ht="13.5" customHeight="1">
      <c r="B55" s="111"/>
      <c r="C55" s="111"/>
      <c r="D55" s="112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</row>
    <row r="56" spans="2:16" ht="13.5" customHeight="1">
      <c r="B56" s="111"/>
      <c r="C56" s="111"/>
      <c r="D56" s="112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</row>
    <row r="57" spans="2:16" ht="13.5" customHeight="1">
      <c r="B57" s="111"/>
      <c r="C57" s="111"/>
      <c r="D57" s="112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</row>
    <row r="58" spans="2:16" ht="13.5" customHeight="1">
      <c r="B58" s="111"/>
      <c r="C58" s="111"/>
      <c r="D58" s="112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</row>
    <row r="59" spans="2:16" ht="13.5" customHeight="1">
      <c r="B59" s="111"/>
      <c r="C59" s="111"/>
      <c r="D59" s="112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</row>
    <row r="60" spans="2:16" ht="13.5" customHeight="1">
      <c r="B60" s="111"/>
      <c r="C60" s="111"/>
      <c r="D60" s="112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</row>
    <row r="61" spans="2:16" ht="13.5" customHeight="1">
      <c r="B61" s="111"/>
      <c r="C61" s="111"/>
      <c r="D61" s="112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</row>
    <row r="62" spans="2:16" ht="13.5" customHeight="1">
      <c r="B62" s="111"/>
      <c r="C62" s="111"/>
      <c r="D62" s="112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2:16" ht="13.5" customHeight="1">
      <c r="B63" s="111"/>
      <c r="C63" s="111"/>
      <c r="D63" s="112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 ht="13.5" customHeight="1">
      <c r="B64" s="111"/>
      <c r="C64" s="111"/>
      <c r="D64" s="112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</row>
    <row r="65" spans="2:16" ht="13.5" customHeight="1">
      <c r="B65" s="111"/>
      <c r="C65" s="111"/>
      <c r="D65" s="112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 ht="13.5" customHeight="1">
      <c r="B66" s="111"/>
      <c r="C66" s="111"/>
      <c r="D66" s="112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2:16" ht="13.5" customHeight="1">
      <c r="B67" s="111"/>
      <c r="C67" s="111"/>
      <c r="D67" s="112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</row>
    <row r="68" spans="2:16" ht="13.5" customHeight="1">
      <c r="B68" s="111"/>
      <c r="C68" s="111"/>
      <c r="D68" s="112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</row>
    <row r="69" spans="2:16" ht="13.5" customHeight="1">
      <c r="B69" s="111"/>
      <c r="C69" s="111"/>
      <c r="D69" s="112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</row>
    <row r="70" spans="2:16" ht="13.5" customHeight="1">
      <c r="B70" s="111"/>
      <c r="C70" s="111"/>
      <c r="D70" s="112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</row>
    <row r="71" spans="2:16" ht="13.5" customHeight="1">
      <c r="B71" s="111"/>
      <c r="C71" s="111"/>
      <c r="D71" s="112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</row>
    <row r="72" spans="2:16" ht="13.5" customHeight="1">
      <c r="B72" s="111"/>
      <c r="C72" s="111"/>
      <c r="D72" s="112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 ht="13.5" customHeight="1">
      <c r="B73" s="111"/>
      <c r="C73" s="111"/>
      <c r="D73" s="112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  <row r="74" spans="2:16" ht="13.5" customHeight="1">
      <c r="B74" s="111"/>
      <c r="C74" s="111"/>
      <c r="D74" s="112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 ht="13.5" customHeight="1">
      <c r="B75" s="111"/>
      <c r="C75" s="111"/>
      <c r="D75" s="112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</row>
    <row r="76" spans="2:16" ht="13.5" customHeight="1">
      <c r="B76" s="111"/>
      <c r="C76" s="111"/>
      <c r="D76" s="112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</row>
    <row r="77" spans="2:16" ht="13.5" customHeight="1">
      <c r="B77" s="111"/>
      <c r="C77" s="111"/>
      <c r="D77" s="112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2:16" ht="13.5" customHeight="1">
      <c r="B78" s="111"/>
      <c r="C78" s="111"/>
      <c r="D78" s="112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</row>
    <row r="79" spans="2:16" ht="13.5" customHeight="1">
      <c r="B79" s="111"/>
      <c r="C79" s="111"/>
      <c r="D79" s="112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 ht="13.5" customHeight="1">
      <c r="B80" s="111"/>
      <c r="C80" s="111"/>
      <c r="D80" s="112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</row>
    <row r="81" spans="2:16" ht="13.5" customHeight="1">
      <c r="B81" s="111"/>
      <c r="C81" s="111"/>
      <c r="D81" s="112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</row>
    <row r="82" spans="2:16" ht="13.5" customHeight="1">
      <c r="B82" s="111"/>
      <c r="C82" s="111"/>
      <c r="D82" s="112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ht="13.5" customHeight="1">
      <c r="B83" s="111"/>
      <c r="C83" s="111"/>
      <c r="D83" s="112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2:16" ht="13.5" customHeight="1">
      <c r="B84" s="111"/>
      <c r="C84" s="111"/>
      <c r="D84" s="112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2:16" ht="13.5" customHeight="1">
      <c r="B85" s="111"/>
      <c r="C85" s="111"/>
      <c r="D85" s="112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2:16" ht="13.5" customHeight="1">
      <c r="B86" s="111"/>
      <c r="C86" s="111"/>
      <c r="D86" s="112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2:16" ht="13.5" customHeight="1">
      <c r="B87" s="111"/>
      <c r="C87" s="111"/>
      <c r="D87" s="112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</row>
    <row r="88" spans="2:16" ht="13.5" customHeight="1">
      <c r="B88" s="111"/>
      <c r="C88" s="111"/>
      <c r="D88" s="112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</row>
    <row r="89" spans="2:16" ht="13.5" customHeight="1">
      <c r="B89" s="111"/>
      <c r="C89" s="111"/>
      <c r="D89" s="112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</row>
    <row r="90" spans="2:16" ht="13.5" customHeight="1">
      <c r="B90" s="111"/>
      <c r="C90" s="111"/>
      <c r="D90" s="112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</row>
    <row r="91" spans="2:16" ht="13.5" customHeight="1">
      <c r="B91" s="111"/>
      <c r="C91" s="111"/>
      <c r="D91" s="112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</row>
    <row r="92" spans="2:16" ht="13.5" customHeight="1">
      <c r="B92" s="111"/>
      <c r="C92" s="111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</row>
    <row r="93" spans="2:16" ht="13.5" customHeight="1">
      <c r="B93" s="111"/>
      <c r="C93" s="111"/>
      <c r="D93" s="112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</row>
    <row r="94" spans="2:16" ht="13.5" customHeight="1">
      <c r="B94" s="111"/>
      <c r="C94" s="111"/>
      <c r="D94" s="112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</row>
    <row r="95" spans="2:16" ht="13.5" customHeight="1">
      <c r="B95" s="111"/>
      <c r="C95" s="111"/>
      <c r="D95" s="112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</row>
    <row r="96" spans="2:16" ht="13.5" customHeight="1">
      <c r="B96" s="111"/>
      <c r="C96" s="111"/>
      <c r="D96" s="112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</row>
    <row r="97" spans="2:16" ht="13.5" customHeight="1">
      <c r="B97" s="111"/>
      <c r="C97" s="111"/>
      <c r="D97" s="112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</row>
    <row r="98" spans="2:16" ht="13.5" customHeight="1">
      <c r="B98" s="111"/>
      <c r="C98" s="111"/>
      <c r="D98" s="112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</row>
    <row r="99" spans="2:16" ht="13.5" customHeight="1">
      <c r="B99" s="111"/>
      <c r="C99" s="111"/>
      <c r="D99" s="112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</row>
    <row r="100" spans="2:16" ht="13.5" customHeight="1">
      <c r="B100" s="111"/>
      <c r="C100" s="111"/>
      <c r="D100" s="112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</row>
    <row r="101" spans="2:16" ht="13.5" customHeight="1">
      <c r="B101" s="111"/>
      <c r="C101" s="111"/>
      <c r="D101" s="112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</row>
    <row r="102" spans="2:16" ht="13.5" customHeight="1">
      <c r="B102" s="111"/>
      <c r="C102" s="111"/>
      <c r="D102" s="112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</row>
    <row r="103" spans="2:16" ht="13.5" customHeight="1">
      <c r="B103" s="111"/>
      <c r="C103" s="111"/>
      <c r="D103" s="112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</row>
    <row r="104" spans="2:16" ht="13.5" customHeight="1">
      <c r="B104" s="111"/>
      <c r="C104" s="111"/>
      <c r="D104" s="112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</row>
    <row r="105" spans="2:16" ht="13.5" customHeight="1">
      <c r="B105" s="111"/>
      <c r="C105" s="111"/>
      <c r="D105" s="112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</row>
    <row r="106" spans="2:16" ht="13.5" customHeight="1">
      <c r="B106" s="111"/>
      <c r="C106" s="111"/>
      <c r="D106" s="112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</row>
    <row r="107" spans="2:16" ht="13.5" customHeight="1">
      <c r="B107" s="111"/>
      <c r="C107" s="111"/>
      <c r="D107" s="112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</row>
    <row r="108" spans="2:16" ht="13.5" customHeight="1">
      <c r="B108" s="111"/>
      <c r="C108" s="111"/>
      <c r="D108" s="112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</row>
    <row r="109" spans="2:16" ht="13.5" customHeight="1">
      <c r="B109" s="111"/>
      <c r="C109" s="111"/>
      <c r="D109" s="112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 ht="13.5" customHeight="1">
      <c r="B110" s="111"/>
      <c r="C110" s="111"/>
      <c r="D110" s="112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</row>
    <row r="111" spans="2:16" ht="13.5" customHeight="1">
      <c r="B111" s="111"/>
      <c r="C111" s="111"/>
      <c r="D111" s="112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</row>
    <row r="112" spans="2:16" ht="13.5" customHeight="1">
      <c r="B112" s="111"/>
      <c r="C112" s="111"/>
      <c r="D112" s="112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</row>
    <row r="113" spans="2:16" ht="13.5" customHeight="1">
      <c r="B113" s="111"/>
      <c r="C113" s="111"/>
      <c r="D113" s="112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</row>
    <row r="114" spans="2:16" ht="13.5" customHeight="1">
      <c r="B114" s="111"/>
      <c r="C114" s="111"/>
      <c r="D114" s="112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</row>
    <row r="115" spans="2:16" ht="13.5" customHeight="1">
      <c r="B115" s="111"/>
      <c r="C115" s="111"/>
      <c r="D115" s="112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</row>
    <row r="116" spans="2:16" ht="13.5" customHeight="1">
      <c r="B116" s="111"/>
      <c r="C116" s="111"/>
      <c r="D116" s="112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</row>
    <row r="117" spans="2:16" ht="13.5" customHeight="1">
      <c r="B117" s="111"/>
      <c r="C117" s="111"/>
      <c r="D117" s="112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 ht="13.5" customHeight="1">
      <c r="B118" s="111"/>
      <c r="C118" s="111"/>
      <c r="D118" s="112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</row>
    <row r="119" spans="2:16" ht="13.5" customHeight="1">
      <c r="B119" s="111"/>
      <c r="C119" s="111"/>
      <c r="D119" s="112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</row>
    <row r="120" spans="2:16" ht="13.5" customHeight="1">
      <c r="B120" s="111"/>
      <c r="C120" s="111"/>
      <c r="D120" s="112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</row>
    <row r="121" spans="2:16" ht="13.5" customHeight="1">
      <c r="B121" s="111"/>
      <c r="C121" s="111"/>
      <c r="D121" s="112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</row>
    <row r="122" spans="2:16" ht="13.5" customHeight="1">
      <c r="B122" s="111"/>
      <c r="C122" s="111"/>
      <c r="D122" s="112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</row>
    <row r="123" spans="2:16" ht="13.5" customHeight="1">
      <c r="B123" s="111"/>
      <c r="C123" s="111"/>
      <c r="D123" s="112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</row>
    <row r="124" spans="2:16" ht="13.5" customHeight="1">
      <c r="B124" s="111"/>
      <c r="C124" s="111"/>
      <c r="D124" s="112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</row>
    <row r="125" spans="2:16" ht="13.5" customHeight="1">
      <c r="B125" s="111"/>
      <c r="C125" s="111"/>
      <c r="D125" s="112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</row>
    <row r="126" spans="2:16" ht="13.5" customHeight="1">
      <c r="B126" s="111"/>
      <c r="C126" s="111"/>
      <c r="D126" s="112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</row>
    <row r="127" spans="2:16" ht="13.5" customHeight="1">
      <c r="B127" s="111"/>
      <c r="C127" s="111"/>
      <c r="D127" s="112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</row>
    <row r="128" spans="2:16" ht="13.5" customHeight="1">
      <c r="B128" s="111"/>
      <c r="C128" s="111"/>
      <c r="D128" s="112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</row>
    <row r="129" spans="2:16" ht="13.5" customHeight="1">
      <c r="B129" s="111"/>
      <c r="C129" s="111"/>
      <c r="D129" s="112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</row>
    <row r="130" spans="2:16" ht="13.5" customHeight="1">
      <c r="B130" s="111"/>
      <c r="C130" s="111"/>
      <c r="D130" s="112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</row>
    <row r="131" spans="2:16" ht="13.5" customHeight="1">
      <c r="B131" s="111"/>
      <c r="C131" s="111"/>
      <c r="D131" s="112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</row>
    <row r="132" spans="2:16" ht="13.5" customHeight="1">
      <c r="B132" s="111"/>
      <c r="C132" s="111"/>
      <c r="D132" s="112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</row>
    <row r="133" spans="2:16" ht="13.5" customHeight="1">
      <c r="B133" s="111"/>
      <c r="C133" s="111"/>
      <c r="D133" s="112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</row>
    <row r="134" spans="2:16" ht="13.5" customHeight="1">
      <c r="B134" s="111"/>
      <c r="C134" s="111"/>
      <c r="D134" s="112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</row>
    <row r="135" spans="2:16" ht="13.5" customHeight="1">
      <c r="B135" s="111"/>
      <c r="C135" s="111"/>
      <c r="D135" s="112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</row>
    <row r="136" spans="2:16" ht="13.5" customHeight="1">
      <c r="B136" s="111"/>
      <c r="C136" s="111"/>
      <c r="D136" s="112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</row>
    <row r="137" spans="2:16" ht="13.5" customHeight="1">
      <c r="B137" s="111"/>
      <c r="C137" s="111"/>
      <c r="D137" s="112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</row>
    <row r="138" spans="2:16" ht="13.5" customHeight="1">
      <c r="B138" s="111"/>
      <c r="C138" s="111"/>
      <c r="D138" s="112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</row>
    <row r="139" spans="2:16" ht="13.5" customHeight="1">
      <c r="B139" s="111"/>
      <c r="C139" s="111"/>
      <c r="D139" s="112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</row>
    <row r="140" spans="2:16" ht="13.5" customHeight="1">
      <c r="B140" s="111"/>
      <c r="C140" s="111"/>
      <c r="D140" s="112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</row>
    <row r="141" spans="2:16" ht="13.5" customHeight="1">
      <c r="B141" s="111"/>
      <c r="C141" s="111"/>
      <c r="D141" s="112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</row>
    <row r="142" spans="2:16" ht="13.5" customHeight="1">
      <c r="B142" s="111"/>
      <c r="C142" s="111"/>
      <c r="D142" s="112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</row>
    <row r="143" spans="2:16" ht="13.5" customHeight="1">
      <c r="B143" s="111"/>
      <c r="C143" s="111"/>
      <c r="D143" s="112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 ht="13.5" customHeight="1">
      <c r="B144" s="111"/>
      <c r="C144" s="111"/>
      <c r="D144" s="112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</row>
    <row r="145" spans="2:16" ht="13.5" customHeight="1">
      <c r="B145" s="111"/>
      <c r="C145" s="111"/>
      <c r="D145" s="112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</row>
    <row r="146" spans="2:16" ht="13.5" customHeight="1">
      <c r="B146" s="111"/>
      <c r="C146" s="111"/>
      <c r="D146" s="112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</row>
    <row r="147" spans="2:16" ht="13.5" customHeight="1">
      <c r="B147" s="111"/>
      <c r="C147" s="111"/>
      <c r="D147" s="112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</row>
    <row r="148" spans="2:16" ht="13.5" customHeight="1">
      <c r="B148" s="111"/>
      <c r="C148" s="111"/>
      <c r="D148" s="112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</row>
    <row r="149" spans="2:16" ht="13.5" customHeight="1">
      <c r="B149" s="111"/>
      <c r="C149" s="111"/>
      <c r="D149" s="112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</row>
    <row r="150" spans="2:16" ht="13.5" customHeight="1">
      <c r="B150" s="111"/>
      <c r="C150" s="111"/>
      <c r="D150" s="112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</row>
    <row r="151" spans="2:16" ht="13.5" customHeight="1">
      <c r="B151" s="111"/>
      <c r="C151" s="111"/>
      <c r="D151" s="112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</row>
    <row r="152" spans="2:16" ht="13.5" customHeight="1">
      <c r="B152" s="111"/>
      <c r="C152" s="111"/>
      <c r="D152" s="112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</row>
    <row r="153" spans="2:16" ht="13.5" customHeight="1">
      <c r="B153" s="111"/>
      <c r="C153" s="111"/>
      <c r="D153" s="112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</row>
    <row r="154" spans="2:16" ht="13.5" customHeight="1">
      <c r="B154" s="111"/>
      <c r="C154" s="111"/>
      <c r="D154" s="112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</row>
    <row r="155" spans="2:16" ht="13.5" customHeight="1">
      <c r="B155" s="111"/>
      <c r="C155" s="111"/>
      <c r="D155" s="112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</row>
    <row r="156" spans="2:16" ht="13.5" customHeight="1">
      <c r="B156" s="111"/>
      <c r="C156" s="111"/>
      <c r="D156" s="112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</row>
    <row r="157" spans="2:16" ht="13.5" customHeight="1">
      <c r="B157" s="111"/>
      <c r="C157" s="111"/>
      <c r="D157" s="112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</row>
    <row r="158" spans="2:16" ht="13.5" customHeight="1">
      <c r="B158" s="111"/>
      <c r="C158" s="111"/>
      <c r="D158" s="112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</row>
    <row r="159" spans="2:16" ht="13.5" customHeight="1">
      <c r="B159" s="111"/>
      <c r="C159" s="111"/>
      <c r="D159" s="112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</row>
    <row r="160" spans="2:16" ht="13.5" customHeight="1">
      <c r="B160" s="111"/>
      <c r="C160" s="111"/>
      <c r="D160" s="112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</row>
    <row r="161" spans="2:16" ht="13.5" customHeight="1">
      <c r="B161" s="111"/>
      <c r="C161" s="111"/>
      <c r="D161" s="112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</row>
    <row r="162" spans="2:16" ht="13.5" customHeight="1">
      <c r="B162" s="111"/>
      <c r="C162" s="111"/>
      <c r="D162" s="112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</row>
    <row r="163" spans="2:16" ht="13.5" customHeight="1">
      <c r="B163" s="111"/>
      <c r="C163" s="111"/>
      <c r="D163" s="112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</row>
    <row r="164" spans="2:16" ht="13.5" customHeight="1">
      <c r="B164" s="111"/>
      <c r="C164" s="111"/>
      <c r="D164" s="112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</row>
    <row r="165" spans="2:16" ht="13.5" customHeight="1">
      <c r="B165" s="111"/>
      <c r="C165" s="111"/>
      <c r="D165" s="112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</row>
    <row r="166" spans="2:16" ht="13.5" customHeight="1">
      <c r="B166" s="111"/>
      <c r="C166" s="111"/>
      <c r="D166" s="112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</row>
    <row r="167" spans="2:16" ht="13.5" customHeight="1">
      <c r="B167" s="111"/>
      <c r="C167" s="111"/>
      <c r="D167" s="112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</row>
    <row r="168" spans="2:16" ht="13.5" customHeight="1">
      <c r="B168" s="111"/>
      <c r="C168" s="111"/>
      <c r="D168" s="112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</row>
    <row r="169" spans="2:16" ht="13.5" customHeight="1">
      <c r="B169" s="111"/>
      <c r="C169" s="111"/>
      <c r="D169" s="112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</row>
    <row r="170" spans="2:16" ht="13.5" customHeight="1">
      <c r="B170" s="111"/>
      <c r="C170" s="111"/>
      <c r="D170" s="112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</row>
    <row r="171" spans="2:16" ht="13.5" customHeight="1">
      <c r="B171" s="111"/>
      <c r="C171" s="111"/>
      <c r="D171" s="112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</row>
    <row r="172" spans="2:16" ht="13.5" customHeight="1">
      <c r="B172" s="111"/>
      <c r="C172" s="111"/>
      <c r="D172" s="112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 ht="13.5" customHeight="1">
      <c r="B173" s="111"/>
      <c r="C173" s="111"/>
      <c r="D173" s="112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</row>
    <row r="174" spans="2:16" ht="13.5" customHeight="1">
      <c r="B174" s="111"/>
      <c r="C174" s="111"/>
      <c r="D174" s="112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</row>
    <row r="175" spans="2:16" ht="13.5" customHeight="1">
      <c r="B175" s="111"/>
      <c r="C175" s="111"/>
      <c r="D175" s="112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</row>
    <row r="176" spans="2:16" ht="13.5" customHeight="1">
      <c r="B176" s="111"/>
      <c r="C176" s="111"/>
      <c r="D176" s="112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 ht="13.5" customHeight="1">
      <c r="B177" s="111"/>
      <c r="C177" s="111"/>
      <c r="D177" s="112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</row>
    <row r="178" spans="2:16" ht="13.5" customHeight="1">
      <c r="B178" s="111"/>
      <c r="C178" s="111"/>
      <c r="D178" s="112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 ht="13.5" customHeight="1">
      <c r="B179" s="111"/>
      <c r="C179" s="111"/>
      <c r="D179" s="112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</row>
    <row r="180" spans="2:16" ht="13.5" customHeight="1">
      <c r="B180" s="111"/>
      <c r="C180" s="111"/>
      <c r="D180" s="112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</row>
    <row r="181" spans="2:16" ht="13.5" customHeight="1">
      <c r="B181" s="111"/>
      <c r="C181" s="111"/>
      <c r="D181" s="112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</row>
    <row r="182" spans="2:16" ht="13.5" customHeight="1">
      <c r="B182" s="111"/>
      <c r="C182" s="111"/>
      <c r="D182" s="112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</row>
    <row r="183" spans="2:16" ht="13.5" customHeight="1">
      <c r="B183" s="111"/>
      <c r="C183" s="111"/>
      <c r="D183" s="112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</row>
    <row r="184" spans="2:16" ht="13.5" customHeight="1">
      <c r="B184" s="111"/>
      <c r="C184" s="111"/>
      <c r="D184" s="112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</row>
    <row r="185" spans="2:16" ht="13.5" customHeight="1">
      <c r="B185" s="111"/>
      <c r="C185" s="111"/>
      <c r="D185" s="112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</row>
    <row r="186" spans="2:16" ht="13.5" customHeight="1">
      <c r="B186" s="111"/>
      <c r="C186" s="111"/>
      <c r="D186" s="112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</row>
    <row r="187" spans="2:16" ht="13.5" customHeight="1">
      <c r="B187" s="111"/>
      <c r="C187" s="111"/>
      <c r="D187" s="112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</row>
    <row r="188" spans="2:16" ht="13.5" customHeight="1">
      <c r="B188" s="111"/>
      <c r="C188" s="111"/>
      <c r="D188" s="112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</row>
    <row r="189" spans="2:16" ht="13.5" customHeight="1">
      <c r="B189" s="111"/>
      <c r="C189" s="111"/>
      <c r="D189" s="112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 ht="13.5" customHeight="1">
      <c r="B190" s="111"/>
      <c r="C190" s="111"/>
      <c r="D190" s="112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</row>
    <row r="191" spans="2:16" ht="13.5" customHeight="1">
      <c r="B191" s="111"/>
      <c r="C191" s="111"/>
      <c r="D191" s="112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 ht="13.5" customHeight="1">
      <c r="B192" s="111"/>
      <c r="C192" s="111"/>
      <c r="D192" s="112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3" spans="2:16" ht="13.5" customHeight="1">
      <c r="B193" s="111"/>
      <c r="C193" s="111"/>
      <c r="D193" s="112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</row>
    <row r="194" spans="2:16" ht="13.5" customHeight="1">
      <c r="B194" s="111"/>
      <c r="C194" s="111"/>
      <c r="D194" s="112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</row>
    <row r="195" spans="2:16" ht="13.5" customHeight="1">
      <c r="B195" s="111"/>
      <c r="C195" s="111"/>
      <c r="D195" s="112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</row>
    <row r="196" spans="2:16" ht="13.5" customHeight="1">
      <c r="B196" s="111"/>
      <c r="C196" s="111"/>
      <c r="D196" s="112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</row>
    <row r="197" spans="2:16" ht="13.5" customHeight="1">
      <c r="B197" s="111"/>
      <c r="C197" s="111"/>
      <c r="D197" s="112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</row>
    <row r="198" spans="2:16" ht="13.5" customHeight="1">
      <c r="B198" s="111"/>
      <c r="C198" s="111"/>
      <c r="D198" s="112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</row>
    <row r="199" spans="2:16" ht="13.5" customHeight="1">
      <c r="B199" s="111"/>
      <c r="C199" s="111"/>
      <c r="D199" s="112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</row>
    <row r="200" spans="2:16" ht="13.5" customHeight="1">
      <c r="B200" s="111"/>
      <c r="C200" s="111"/>
      <c r="D200" s="112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</row>
    <row r="201" spans="2:16" ht="13.5" customHeight="1">
      <c r="B201" s="111"/>
      <c r="C201" s="111"/>
      <c r="D201" s="112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</row>
    <row r="202" spans="2:16" ht="13.5" customHeight="1">
      <c r="B202" s="111"/>
      <c r="C202" s="111"/>
      <c r="D202" s="112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2:16" ht="13.5" customHeight="1">
      <c r="B203" s="111"/>
      <c r="C203" s="111"/>
      <c r="D203" s="112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2:16" ht="13.5" customHeight="1">
      <c r="B204" s="111"/>
      <c r="C204" s="111"/>
      <c r="D204" s="112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2:16" ht="13.5" customHeight="1">
      <c r="B205" s="111"/>
      <c r="C205" s="111"/>
      <c r="D205" s="112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2:16" ht="13.5" customHeight="1">
      <c r="B206" s="111"/>
      <c r="C206" s="111"/>
      <c r="D206" s="112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2:16" ht="15.75" customHeight="1">
      <c r="D207" s="153"/>
    </row>
    <row r="208" spans="2:16" ht="15.75" customHeight="1">
      <c r="D208" s="153"/>
    </row>
    <row r="209" spans="4:4" ht="15.75" customHeight="1">
      <c r="D209" s="153"/>
    </row>
    <row r="210" spans="4:4" ht="15.75" customHeight="1">
      <c r="D210" s="153"/>
    </row>
    <row r="211" spans="4:4" ht="15.75" customHeight="1">
      <c r="D211" s="153"/>
    </row>
    <row r="212" spans="4:4" ht="15.75" customHeight="1">
      <c r="D212" s="153"/>
    </row>
    <row r="213" spans="4:4" ht="15.75" customHeight="1"/>
    <row r="214" spans="4:4" ht="15.75" customHeight="1"/>
    <row r="215" spans="4:4" ht="15.75" customHeight="1"/>
    <row r="216" spans="4:4" ht="15.75" customHeight="1"/>
    <row r="217" spans="4:4" ht="15.75" customHeight="1"/>
    <row r="218" spans="4:4" ht="15.75" customHeight="1"/>
    <row r="219" spans="4:4" ht="15.75" customHeight="1"/>
    <row r="220" spans="4:4" ht="15.75" customHeight="1"/>
    <row r="221" spans="4:4" ht="15.75" customHeight="1"/>
    <row r="222" spans="4:4" ht="15.75" customHeight="1"/>
    <row r="223" spans="4:4" ht="15.75" customHeight="1"/>
    <row r="224" spans="4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3:C3"/>
    <mergeCell ref="B5:C5"/>
    <mergeCell ref="B6:C6"/>
    <mergeCell ref="B7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>
      <selection sqref="A1:XFD1048576"/>
    </sheetView>
  </sheetViews>
  <sheetFormatPr baseColWidth="10" defaultColWidth="12.5703125" defaultRowHeight="12.75"/>
  <cols>
    <col min="1" max="1" width="2" customWidth="1"/>
    <col min="2" max="2" width="29.42578125" customWidth="1"/>
    <col min="3" max="3" width="15.140625" customWidth="1"/>
    <col min="4" max="4" width="18.140625" customWidth="1"/>
    <col min="5" max="5" width="17.42578125" customWidth="1"/>
    <col min="6" max="6" width="14.42578125" customWidth="1"/>
  </cols>
  <sheetData>
    <row r="1" spans="2:6" ht="15.75" customHeight="1">
      <c r="B1" s="110"/>
      <c r="C1" s="110"/>
      <c r="D1" s="110"/>
      <c r="E1" s="111"/>
      <c r="F1" s="111"/>
    </row>
    <row r="2" spans="2:6" ht="15.75" customHeight="1">
      <c r="B2" s="110"/>
      <c r="C2" s="110"/>
      <c r="D2" s="110"/>
      <c r="E2" s="111"/>
      <c r="F2" s="111"/>
    </row>
    <row r="3" spans="2:6" ht="28.5" customHeight="1">
      <c r="B3" s="280" t="s">
        <v>0</v>
      </c>
      <c r="C3" s="281"/>
      <c r="D3" s="281"/>
      <c r="E3" s="281"/>
      <c r="F3" s="281"/>
    </row>
    <row r="4" spans="2:6" ht="15.75" customHeight="1">
      <c r="B4" s="116"/>
      <c r="C4" s="116"/>
      <c r="D4" s="117"/>
      <c r="E4" s="116"/>
      <c r="F4" s="116"/>
    </row>
    <row r="5" spans="2:6" ht="20.25" customHeight="1">
      <c r="B5" s="282" t="s">
        <v>126</v>
      </c>
      <c r="C5" s="283"/>
      <c r="D5" s="283"/>
      <c r="E5" s="283"/>
      <c r="F5" s="283"/>
    </row>
    <row r="6" spans="2:6" ht="15.75" customHeight="1">
      <c r="B6" s="284" t="s">
        <v>119</v>
      </c>
      <c r="C6" s="283"/>
      <c r="D6" s="283"/>
      <c r="E6" s="283"/>
      <c r="F6" s="283"/>
    </row>
    <row r="7" spans="2:6" ht="15.75" customHeight="1">
      <c r="B7" s="284" t="s">
        <v>120</v>
      </c>
      <c r="C7" s="283"/>
      <c r="D7" s="283"/>
      <c r="E7" s="283"/>
      <c r="F7" s="283"/>
    </row>
    <row r="8" spans="2:6" ht="15.75" customHeight="1">
      <c r="B8" s="118"/>
      <c r="C8" s="118"/>
      <c r="D8" s="118"/>
      <c r="E8" s="118"/>
      <c r="F8" s="118"/>
    </row>
    <row r="9" spans="2:6" ht="15.75" customHeight="1">
      <c r="B9" s="116"/>
      <c r="C9" s="116"/>
      <c r="D9" s="117"/>
      <c r="E9" s="116"/>
      <c r="F9" s="116"/>
    </row>
    <row r="10" spans="2:6" ht="15.75" customHeight="1">
      <c r="B10" s="119" t="s">
        <v>106</v>
      </c>
      <c r="C10" s="116"/>
      <c r="D10" s="117"/>
      <c r="E10" s="116"/>
      <c r="F10" s="116"/>
    </row>
    <row r="11" spans="2:6" ht="15.75" customHeight="1">
      <c r="B11" s="116"/>
      <c r="C11" s="116"/>
      <c r="D11" s="117"/>
      <c r="E11" s="116"/>
      <c r="F11" s="116"/>
    </row>
    <row r="12" spans="2:6" ht="15.75" customHeight="1">
      <c r="B12" s="116"/>
      <c r="C12" s="116"/>
      <c r="D12" s="117"/>
      <c r="E12" s="116"/>
      <c r="F12" s="116"/>
    </row>
    <row r="13" spans="2:6" ht="32.25" customHeight="1">
      <c r="B13" s="154" t="s">
        <v>107</v>
      </c>
      <c r="C13" s="155">
        <v>2024</v>
      </c>
      <c r="D13" s="154">
        <v>2023</v>
      </c>
      <c r="E13" s="155" t="s">
        <v>3</v>
      </c>
      <c r="F13" s="155" t="s">
        <v>4</v>
      </c>
    </row>
    <row r="14" spans="2:6" ht="23.25" customHeight="1">
      <c r="B14" s="156" t="s">
        <v>127</v>
      </c>
      <c r="C14" s="157">
        <v>15192117.4836</v>
      </c>
      <c r="D14" s="157">
        <v>47500660.530000001</v>
      </c>
      <c r="E14" s="158">
        <f>+C14-D14</f>
        <v>-32308543.046400003</v>
      </c>
      <c r="F14" s="158">
        <f>+E14/C14*100</f>
        <v>-212.66649024586144</v>
      </c>
    </row>
    <row r="15" spans="2:6" ht="15.75" customHeight="1">
      <c r="B15" s="115"/>
      <c r="C15" s="115"/>
      <c r="D15" s="115"/>
      <c r="E15" s="115"/>
      <c r="F15" s="115"/>
    </row>
    <row r="16" spans="2:6" ht="14.25" customHeight="1">
      <c r="B16" s="111"/>
      <c r="C16" s="111"/>
      <c r="D16" s="135"/>
      <c r="E16" s="111"/>
      <c r="F16" s="111"/>
    </row>
    <row r="17" spans="2:6" ht="14.25" customHeight="1">
      <c r="B17" s="111"/>
      <c r="C17" s="111"/>
      <c r="D17" s="135"/>
      <c r="E17" s="111"/>
      <c r="F17" s="111"/>
    </row>
    <row r="18" spans="2:6" ht="14.25" customHeight="1">
      <c r="B18" s="111"/>
      <c r="C18" s="111"/>
      <c r="D18" s="135"/>
      <c r="E18" s="111"/>
      <c r="F18" s="111"/>
    </row>
    <row r="19" spans="2:6" ht="14.25" customHeight="1">
      <c r="B19" s="111"/>
      <c r="C19" s="111"/>
      <c r="D19" s="135"/>
      <c r="E19" s="111"/>
      <c r="F19" s="111"/>
    </row>
    <row r="20" spans="2:6" ht="14.25" customHeight="1">
      <c r="B20" s="111"/>
      <c r="C20" s="111"/>
      <c r="D20" s="135"/>
      <c r="E20" s="111"/>
      <c r="F20" s="111"/>
    </row>
    <row r="21" spans="2:6" ht="14.25" customHeight="1">
      <c r="B21" s="111"/>
      <c r="C21" s="111"/>
      <c r="D21" s="135"/>
      <c r="E21" s="111"/>
      <c r="F21" s="111"/>
    </row>
    <row r="22" spans="2:6" ht="14.25" customHeight="1">
      <c r="B22" s="111"/>
      <c r="C22" s="111"/>
      <c r="D22" s="135"/>
      <c r="E22" s="111"/>
      <c r="F22" s="111"/>
    </row>
    <row r="23" spans="2:6" ht="14.25" customHeight="1">
      <c r="B23" s="111"/>
      <c r="C23" s="111"/>
      <c r="D23" s="135"/>
      <c r="E23" s="111"/>
      <c r="F23" s="111"/>
    </row>
    <row r="24" spans="2:6" ht="14.25" customHeight="1">
      <c r="B24" s="111"/>
      <c r="C24" s="111"/>
      <c r="D24" s="135"/>
      <c r="E24" s="111"/>
      <c r="F24" s="111"/>
    </row>
    <row r="25" spans="2:6" ht="14.25" customHeight="1">
      <c r="B25" s="111"/>
      <c r="C25" s="111"/>
      <c r="D25" s="135"/>
      <c r="E25" s="111"/>
      <c r="F25" s="111"/>
    </row>
    <row r="26" spans="2:6" ht="14.25" customHeight="1">
      <c r="B26" s="111"/>
      <c r="C26" s="111"/>
      <c r="D26" s="135"/>
      <c r="E26" s="111"/>
      <c r="F26" s="111"/>
    </row>
    <row r="27" spans="2:6" ht="14.25" customHeight="1">
      <c r="B27" s="111"/>
      <c r="C27" s="111"/>
      <c r="D27" s="135"/>
      <c r="E27" s="111"/>
      <c r="F27" s="111"/>
    </row>
    <row r="28" spans="2:6" ht="14.25" customHeight="1">
      <c r="B28" s="111"/>
      <c r="C28" s="111"/>
      <c r="D28" s="135"/>
      <c r="E28" s="111"/>
      <c r="F28" s="111"/>
    </row>
    <row r="29" spans="2:6" ht="14.25" customHeight="1">
      <c r="B29" s="111"/>
      <c r="C29" s="111"/>
      <c r="D29" s="135"/>
      <c r="E29" s="111"/>
      <c r="F29" s="111"/>
    </row>
    <row r="30" spans="2:6" ht="14.25" customHeight="1">
      <c r="B30" s="111"/>
      <c r="C30" s="111"/>
      <c r="D30" s="135"/>
      <c r="E30" s="111"/>
      <c r="F30" s="111"/>
    </row>
    <row r="31" spans="2:6" ht="14.25" customHeight="1">
      <c r="B31" s="111"/>
      <c r="C31" s="111"/>
      <c r="D31" s="135"/>
      <c r="E31" s="111"/>
      <c r="F31" s="111"/>
    </row>
    <row r="32" spans="2:6" ht="14.25" customHeight="1">
      <c r="B32" s="111"/>
      <c r="C32" s="111"/>
      <c r="D32" s="135"/>
      <c r="E32" s="111"/>
      <c r="F32" s="111"/>
    </row>
    <row r="33" spans="2:6" ht="14.25" customHeight="1">
      <c r="B33" s="111"/>
      <c r="C33" s="111"/>
      <c r="D33" s="135"/>
      <c r="E33" s="111"/>
      <c r="F33" s="111"/>
    </row>
    <row r="34" spans="2:6" ht="14.25" customHeight="1">
      <c r="B34" s="111"/>
      <c r="C34" s="111"/>
      <c r="D34" s="135"/>
      <c r="E34" s="111"/>
      <c r="F34" s="111"/>
    </row>
    <row r="35" spans="2:6" ht="14.25" customHeight="1">
      <c r="B35" s="111"/>
      <c r="C35" s="111"/>
      <c r="D35" s="135"/>
      <c r="E35" s="111"/>
      <c r="F35" s="111"/>
    </row>
    <row r="36" spans="2:6" ht="14.25" customHeight="1">
      <c r="B36" s="111"/>
      <c r="C36" s="111"/>
      <c r="D36" s="135"/>
      <c r="E36" s="111"/>
      <c r="F36" s="111"/>
    </row>
    <row r="37" spans="2:6" ht="14.25" customHeight="1">
      <c r="B37" s="111"/>
      <c r="C37" s="111"/>
      <c r="D37" s="135"/>
      <c r="E37" s="111"/>
      <c r="F37" s="111"/>
    </row>
    <row r="38" spans="2:6" ht="14.25" customHeight="1">
      <c r="B38" s="111"/>
      <c r="C38" s="111"/>
      <c r="D38" s="135"/>
      <c r="E38" s="111"/>
      <c r="F38" s="111"/>
    </row>
    <row r="39" spans="2:6" ht="14.25" customHeight="1">
      <c r="B39" s="111"/>
      <c r="C39" s="111"/>
      <c r="D39" s="135"/>
      <c r="E39" s="111"/>
      <c r="F39" s="111"/>
    </row>
    <row r="40" spans="2:6" ht="14.25" customHeight="1">
      <c r="B40" s="111"/>
      <c r="C40" s="111"/>
      <c r="D40" s="135"/>
      <c r="E40" s="111"/>
      <c r="F40" s="111"/>
    </row>
    <row r="41" spans="2:6" ht="14.25" customHeight="1">
      <c r="B41" s="111"/>
      <c r="C41" s="111"/>
      <c r="D41" s="135"/>
      <c r="E41" s="111"/>
      <c r="F41" s="111"/>
    </row>
    <row r="42" spans="2:6" ht="14.25" customHeight="1">
      <c r="B42" s="111"/>
      <c r="C42" s="111"/>
      <c r="D42" s="135"/>
      <c r="E42" s="111"/>
      <c r="F42" s="111"/>
    </row>
    <row r="43" spans="2:6" ht="14.25" customHeight="1">
      <c r="B43" s="111"/>
      <c r="C43" s="111"/>
      <c r="D43" s="135"/>
      <c r="E43" s="111"/>
      <c r="F43" s="111"/>
    </row>
    <row r="44" spans="2:6" ht="14.25" customHeight="1">
      <c r="B44" s="111"/>
      <c r="C44" s="111"/>
      <c r="D44" s="135"/>
      <c r="E44" s="111"/>
      <c r="F44" s="111"/>
    </row>
    <row r="45" spans="2:6" ht="14.25" customHeight="1">
      <c r="B45" s="111"/>
      <c r="C45" s="111"/>
      <c r="D45" s="135"/>
      <c r="E45" s="111"/>
      <c r="F45" s="111"/>
    </row>
    <row r="46" spans="2:6" ht="14.25" customHeight="1">
      <c r="B46" s="111"/>
      <c r="C46" s="111"/>
      <c r="D46" s="135"/>
      <c r="E46" s="111"/>
      <c r="F46" s="111"/>
    </row>
    <row r="47" spans="2:6" ht="14.25" customHeight="1">
      <c r="B47" s="111"/>
      <c r="C47" s="111"/>
      <c r="D47" s="135"/>
      <c r="E47" s="111"/>
      <c r="F47" s="111"/>
    </row>
    <row r="48" spans="2:6" ht="14.25" customHeight="1">
      <c r="B48" s="111"/>
      <c r="C48" s="111"/>
      <c r="D48" s="135"/>
      <c r="E48" s="111"/>
      <c r="F48" s="111"/>
    </row>
    <row r="49" spans="2:6" ht="14.25" customHeight="1">
      <c r="B49" s="111"/>
      <c r="C49" s="111"/>
      <c r="D49" s="135"/>
      <c r="E49" s="111"/>
      <c r="F49" s="111"/>
    </row>
    <row r="50" spans="2:6" ht="14.25" customHeight="1">
      <c r="B50" s="111"/>
      <c r="C50" s="111"/>
      <c r="D50" s="135"/>
      <c r="E50" s="111"/>
      <c r="F50" s="111"/>
    </row>
    <row r="51" spans="2:6" ht="14.25" customHeight="1">
      <c r="B51" s="111"/>
      <c r="C51" s="111"/>
      <c r="D51" s="135"/>
      <c r="E51" s="111"/>
      <c r="F51" s="111"/>
    </row>
    <row r="52" spans="2:6" ht="14.25" customHeight="1">
      <c r="B52" s="111"/>
      <c r="C52" s="111"/>
      <c r="D52" s="135"/>
      <c r="E52" s="111"/>
      <c r="F52" s="111"/>
    </row>
    <row r="53" spans="2:6" ht="14.25" customHeight="1">
      <c r="B53" s="111"/>
      <c r="C53" s="111"/>
      <c r="D53" s="135"/>
      <c r="E53" s="111"/>
      <c r="F53" s="111"/>
    </row>
    <row r="54" spans="2:6" ht="14.25" customHeight="1">
      <c r="B54" s="111"/>
      <c r="C54" s="111"/>
      <c r="D54" s="135"/>
      <c r="E54" s="111"/>
      <c r="F54" s="111"/>
    </row>
    <row r="55" spans="2:6" ht="14.25" customHeight="1">
      <c r="B55" s="111"/>
      <c r="C55" s="111"/>
      <c r="D55" s="135"/>
      <c r="E55" s="111"/>
      <c r="F55" s="111"/>
    </row>
    <row r="56" spans="2:6" ht="14.25" customHeight="1">
      <c r="B56" s="111"/>
      <c r="C56" s="111"/>
      <c r="D56" s="135"/>
      <c r="E56" s="111"/>
      <c r="F56" s="111"/>
    </row>
    <row r="57" spans="2:6" ht="14.25" customHeight="1">
      <c r="B57" s="111"/>
      <c r="C57" s="111"/>
      <c r="D57" s="135"/>
      <c r="E57" s="111"/>
      <c r="F57" s="111"/>
    </row>
    <row r="58" spans="2:6" ht="14.25" customHeight="1">
      <c r="B58" s="111"/>
      <c r="C58" s="111"/>
      <c r="D58" s="135"/>
      <c r="E58" s="111"/>
      <c r="F58" s="111"/>
    </row>
    <row r="59" spans="2:6" ht="14.25" customHeight="1">
      <c r="B59" s="111"/>
      <c r="C59" s="111"/>
      <c r="D59" s="135"/>
      <c r="E59" s="111"/>
      <c r="F59" s="111"/>
    </row>
    <row r="60" spans="2:6" ht="14.25" customHeight="1">
      <c r="B60" s="111"/>
      <c r="C60" s="111"/>
      <c r="D60" s="135"/>
      <c r="E60" s="111"/>
      <c r="F60" s="111"/>
    </row>
    <row r="61" spans="2:6" ht="14.25" customHeight="1">
      <c r="B61" s="111"/>
      <c r="C61" s="111"/>
      <c r="D61" s="135"/>
      <c r="E61" s="111"/>
      <c r="F61" s="111"/>
    </row>
    <row r="62" spans="2:6" ht="14.25" customHeight="1">
      <c r="B62" s="111"/>
      <c r="C62" s="111"/>
      <c r="D62" s="135"/>
      <c r="E62" s="111"/>
      <c r="F62" s="111"/>
    </row>
    <row r="63" spans="2:6" ht="14.25" customHeight="1">
      <c r="B63" s="111"/>
      <c r="C63" s="111"/>
      <c r="D63" s="135"/>
      <c r="E63" s="111"/>
      <c r="F63" s="111"/>
    </row>
    <row r="64" spans="2:6" ht="14.25" customHeight="1">
      <c r="B64" s="111"/>
      <c r="C64" s="111"/>
      <c r="D64" s="135"/>
      <c r="E64" s="111"/>
      <c r="F64" s="111"/>
    </row>
    <row r="65" spans="2:6" ht="14.25" customHeight="1">
      <c r="B65" s="111"/>
      <c r="C65" s="111"/>
      <c r="D65" s="135"/>
      <c r="E65" s="111"/>
      <c r="F65" s="111"/>
    </row>
    <row r="66" spans="2:6" ht="14.25" customHeight="1">
      <c r="B66" s="111"/>
      <c r="C66" s="111"/>
      <c r="D66" s="135"/>
      <c r="E66" s="111"/>
      <c r="F66" s="111"/>
    </row>
    <row r="67" spans="2:6" ht="14.25" customHeight="1">
      <c r="B67" s="111"/>
      <c r="C67" s="111"/>
      <c r="D67" s="135"/>
      <c r="E67" s="111"/>
      <c r="F67" s="111"/>
    </row>
    <row r="68" spans="2:6" ht="14.25" customHeight="1">
      <c r="B68" s="111"/>
      <c r="C68" s="111"/>
      <c r="D68" s="135"/>
      <c r="E68" s="111"/>
      <c r="F68" s="111"/>
    </row>
    <row r="69" spans="2:6" ht="14.25" customHeight="1">
      <c r="B69" s="111"/>
      <c r="C69" s="111"/>
      <c r="D69" s="135"/>
      <c r="E69" s="111"/>
      <c r="F69" s="111"/>
    </row>
    <row r="70" spans="2:6" ht="14.25" customHeight="1">
      <c r="B70" s="111"/>
      <c r="C70" s="111"/>
      <c r="D70" s="135"/>
      <c r="E70" s="111"/>
      <c r="F70" s="111"/>
    </row>
    <row r="71" spans="2:6" ht="14.25" customHeight="1">
      <c r="B71" s="111"/>
      <c r="C71" s="111"/>
      <c r="D71" s="135"/>
      <c r="E71" s="111"/>
      <c r="F71" s="111"/>
    </row>
    <row r="72" spans="2:6" ht="14.25" customHeight="1">
      <c r="B72" s="111"/>
      <c r="C72" s="111"/>
      <c r="D72" s="135"/>
      <c r="E72" s="111"/>
      <c r="F72" s="111"/>
    </row>
    <row r="73" spans="2:6" ht="14.25" customHeight="1">
      <c r="B73" s="111"/>
      <c r="C73" s="111"/>
      <c r="D73" s="135"/>
      <c r="E73" s="111"/>
      <c r="F73" s="111"/>
    </row>
    <row r="74" spans="2:6" ht="14.25" customHeight="1">
      <c r="B74" s="111"/>
      <c r="C74" s="111"/>
      <c r="D74" s="135"/>
      <c r="E74" s="111"/>
      <c r="F74" s="111"/>
    </row>
    <row r="75" spans="2:6" ht="14.25" customHeight="1">
      <c r="B75" s="111"/>
      <c r="C75" s="111"/>
      <c r="D75" s="135"/>
      <c r="E75" s="111"/>
      <c r="F75" s="111"/>
    </row>
    <row r="76" spans="2:6" ht="14.25" customHeight="1">
      <c r="B76" s="111"/>
      <c r="C76" s="111"/>
      <c r="D76" s="135"/>
      <c r="E76" s="111"/>
      <c r="F76" s="111"/>
    </row>
    <row r="77" spans="2:6" ht="14.25" customHeight="1">
      <c r="B77" s="111"/>
      <c r="C77" s="111"/>
      <c r="D77" s="135"/>
      <c r="E77" s="111"/>
      <c r="F77" s="111"/>
    </row>
    <row r="78" spans="2:6" ht="14.25" customHeight="1">
      <c r="B78" s="111"/>
      <c r="C78" s="111"/>
      <c r="D78" s="135"/>
      <c r="E78" s="111"/>
      <c r="F78" s="111"/>
    </row>
    <row r="79" spans="2:6" ht="14.25" customHeight="1">
      <c r="B79" s="111"/>
      <c r="C79" s="111"/>
      <c r="D79" s="135"/>
      <c r="E79" s="111"/>
      <c r="F79" s="111"/>
    </row>
    <row r="80" spans="2:6" ht="14.25" customHeight="1">
      <c r="B80" s="111"/>
      <c r="C80" s="111"/>
      <c r="D80" s="135"/>
      <c r="E80" s="111"/>
      <c r="F80" s="111"/>
    </row>
    <row r="81" spans="2:6" ht="14.25" customHeight="1">
      <c r="B81" s="111"/>
      <c r="C81" s="111"/>
      <c r="D81" s="135"/>
      <c r="E81" s="111"/>
      <c r="F81" s="111"/>
    </row>
    <row r="82" spans="2:6" ht="14.25" customHeight="1">
      <c r="B82" s="111"/>
      <c r="C82" s="111"/>
      <c r="D82" s="135"/>
      <c r="E82" s="111"/>
      <c r="F82" s="111"/>
    </row>
    <row r="83" spans="2:6" ht="14.25" customHeight="1">
      <c r="B83" s="111"/>
      <c r="C83" s="111"/>
      <c r="D83" s="135"/>
      <c r="E83" s="111"/>
      <c r="F83" s="111"/>
    </row>
    <row r="84" spans="2:6" ht="14.25" customHeight="1">
      <c r="B84" s="111"/>
      <c r="C84" s="111"/>
      <c r="D84" s="135"/>
      <c r="E84" s="111"/>
      <c r="F84" s="111"/>
    </row>
    <row r="85" spans="2:6" ht="14.25" customHeight="1">
      <c r="B85" s="111"/>
      <c r="C85" s="111"/>
      <c r="D85" s="135"/>
      <c r="E85" s="111"/>
      <c r="F85" s="111"/>
    </row>
    <row r="86" spans="2:6" ht="14.25" customHeight="1">
      <c r="B86" s="111"/>
      <c r="C86" s="111"/>
      <c r="D86" s="135"/>
      <c r="E86" s="111"/>
      <c r="F86" s="111"/>
    </row>
    <row r="87" spans="2:6" ht="14.25" customHeight="1">
      <c r="B87" s="111"/>
      <c r="C87" s="111"/>
      <c r="D87" s="135"/>
      <c r="E87" s="111"/>
      <c r="F87" s="111"/>
    </row>
    <row r="88" spans="2:6" ht="14.25" customHeight="1">
      <c r="B88" s="111"/>
      <c r="C88" s="111"/>
      <c r="D88" s="135"/>
      <c r="E88" s="111"/>
      <c r="F88" s="111"/>
    </row>
    <row r="89" spans="2:6" ht="14.25" customHeight="1">
      <c r="B89" s="111"/>
      <c r="C89" s="111"/>
      <c r="D89" s="135"/>
      <c r="E89" s="111"/>
      <c r="F89" s="111"/>
    </row>
    <row r="90" spans="2:6" ht="14.25" customHeight="1">
      <c r="B90" s="111"/>
      <c r="C90" s="111"/>
      <c r="D90" s="135"/>
      <c r="E90" s="111"/>
      <c r="F90" s="111"/>
    </row>
    <row r="91" spans="2:6" ht="14.25" customHeight="1">
      <c r="B91" s="111"/>
      <c r="C91" s="111"/>
      <c r="D91" s="135"/>
      <c r="E91" s="111"/>
      <c r="F91" s="111"/>
    </row>
    <row r="92" spans="2:6" ht="14.25" customHeight="1">
      <c r="B92" s="111"/>
      <c r="C92" s="111"/>
      <c r="D92" s="135"/>
      <c r="E92" s="111"/>
      <c r="F92" s="111"/>
    </row>
    <row r="93" spans="2:6" ht="14.25" customHeight="1">
      <c r="B93" s="111"/>
      <c r="C93" s="111"/>
      <c r="D93" s="135"/>
      <c r="E93" s="111"/>
      <c r="F93" s="111"/>
    </row>
    <row r="94" spans="2:6" ht="14.25" customHeight="1">
      <c r="B94" s="111"/>
      <c r="C94" s="111"/>
      <c r="D94" s="135"/>
      <c r="E94" s="111"/>
      <c r="F94" s="111"/>
    </row>
    <row r="95" spans="2:6" ht="14.25" customHeight="1">
      <c r="B95" s="111"/>
      <c r="C95" s="111"/>
      <c r="D95" s="135"/>
      <c r="E95" s="111"/>
      <c r="F95" s="111"/>
    </row>
    <row r="96" spans="2:6" ht="14.25" customHeight="1">
      <c r="B96" s="111"/>
      <c r="C96" s="111"/>
      <c r="D96" s="135"/>
      <c r="E96" s="111"/>
      <c r="F96" s="111"/>
    </row>
    <row r="97" spans="2:6" ht="14.25" customHeight="1">
      <c r="B97" s="111"/>
      <c r="C97" s="111"/>
      <c r="D97" s="135"/>
      <c r="E97" s="111"/>
      <c r="F97" s="111"/>
    </row>
    <row r="98" spans="2:6" ht="14.25" customHeight="1">
      <c r="B98" s="111"/>
      <c r="C98" s="111"/>
      <c r="D98" s="135"/>
      <c r="E98" s="111"/>
      <c r="F98" s="111"/>
    </row>
    <row r="99" spans="2:6" ht="14.25" customHeight="1">
      <c r="B99" s="111"/>
      <c r="C99" s="111"/>
      <c r="D99" s="135"/>
      <c r="E99" s="111"/>
      <c r="F99" s="111"/>
    </row>
    <row r="100" spans="2:6" ht="14.25" customHeight="1">
      <c r="B100" s="111"/>
      <c r="C100" s="111"/>
      <c r="D100" s="135"/>
      <c r="E100" s="111"/>
      <c r="F100" s="111"/>
    </row>
    <row r="101" spans="2:6" ht="14.25" customHeight="1">
      <c r="B101" s="111"/>
      <c r="C101" s="111"/>
      <c r="D101" s="135"/>
      <c r="E101" s="111"/>
      <c r="F101" s="111"/>
    </row>
    <row r="102" spans="2:6" ht="14.25" customHeight="1">
      <c r="B102" s="111"/>
      <c r="C102" s="111"/>
      <c r="D102" s="135"/>
      <c r="E102" s="111"/>
      <c r="F102" s="111"/>
    </row>
    <row r="103" spans="2:6" ht="14.25" customHeight="1">
      <c r="B103" s="111"/>
      <c r="C103" s="111"/>
      <c r="D103" s="135"/>
      <c r="E103" s="111"/>
      <c r="F103" s="111"/>
    </row>
    <row r="104" spans="2:6" ht="14.25" customHeight="1">
      <c r="B104" s="111"/>
      <c r="C104" s="111"/>
      <c r="D104" s="135"/>
      <c r="E104" s="111"/>
      <c r="F104" s="111"/>
    </row>
    <row r="105" spans="2:6" ht="14.25" customHeight="1">
      <c r="B105" s="111"/>
      <c r="C105" s="111"/>
      <c r="D105" s="135"/>
      <c r="E105" s="111"/>
      <c r="F105" s="111"/>
    </row>
    <row r="106" spans="2:6" ht="14.25" customHeight="1">
      <c r="B106" s="111"/>
      <c r="C106" s="111"/>
      <c r="D106" s="135"/>
      <c r="E106" s="111"/>
      <c r="F106" s="111"/>
    </row>
    <row r="107" spans="2:6" ht="14.25" customHeight="1">
      <c r="B107" s="111"/>
      <c r="C107" s="111"/>
      <c r="D107" s="135"/>
      <c r="E107" s="111"/>
      <c r="F107" s="111"/>
    </row>
    <row r="108" spans="2:6" ht="14.25" customHeight="1">
      <c r="B108" s="111"/>
      <c r="C108" s="111"/>
      <c r="D108" s="135"/>
      <c r="E108" s="111"/>
      <c r="F108" s="111"/>
    </row>
    <row r="109" spans="2:6" ht="14.25" customHeight="1">
      <c r="B109" s="111"/>
      <c r="C109" s="111"/>
      <c r="D109" s="135"/>
      <c r="E109" s="111"/>
      <c r="F109" s="111"/>
    </row>
    <row r="110" spans="2:6" ht="14.25" customHeight="1">
      <c r="B110" s="111"/>
      <c r="C110" s="111"/>
      <c r="D110" s="135"/>
      <c r="E110" s="111"/>
      <c r="F110" s="111"/>
    </row>
    <row r="111" spans="2:6" ht="14.25" customHeight="1">
      <c r="B111" s="111"/>
      <c r="C111" s="111"/>
      <c r="D111" s="135"/>
      <c r="E111" s="111"/>
      <c r="F111" s="111"/>
    </row>
    <row r="112" spans="2:6" ht="14.25" customHeight="1">
      <c r="B112" s="111"/>
      <c r="C112" s="111"/>
      <c r="D112" s="135"/>
      <c r="E112" s="111"/>
      <c r="F112" s="111"/>
    </row>
    <row r="113" spans="2:6" ht="14.25" customHeight="1">
      <c r="B113" s="111"/>
      <c r="C113" s="111"/>
      <c r="D113" s="135"/>
      <c r="E113" s="111"/>
      <c r="F113" s="111"/>
    </row>
    <row r="114" spans="2:6" ht="14.25" customHeight="1">
      <c r="B114" s="111"/>
      <c r="C114" s="111"/>
      <c r="D114" s="135"/>
      <c r="E114" s="111"/>
      <c r="F114" s="111"/>
    </row>
    <row r="115" spans="2:6" ht="14.25" customHeight="1">
      <c r="B115" s="111"/>
      <c r="C115" s="111"/>
      <c r="D115" s="135"/>
      <c r="E115" s="111"/>
      <c r="F115" s="111"/>
    </row>
    <row r="116" spans="2:6" ht="14.25" customHeight="1">
      <c r="B116" s="111"/>
      <c r="C116" s="111"/>
      <c r="D116" s="135"/>
      <c r="E116" s="111"/>
      <c r="F116" s="111"/>
    </row>
    <row r="117" spans="2:6" ht="14.25" customHeight="1">
      <c r="B117" s="111"/>
      <c r="C117" s="111"/>
      <c r="D117" s="135"/>
      <c r="E117" s="111"/>
      <c r="F117" s="111"/>
    </row>
    <row r="118" spans="2:6" ht="14.25" customHeight="1">
      <c r="B118" s="111"/>
      <c r="C118" s="111"/>
      <c r="D118" s="135"/>
      <c r="E118" s="111"/>
      <c r="F118" s="111"/>
    </row>
    <row r="119" spans="2:6" ht="14.25" customHeight="1">
      <c r="B119" s="111"/>
      <c r="C119" s="111"/>
      <c r="D119" s="135"/>
      <c r="E119" s="111"/>
      <c r="F119" s="111"/>
    </row>
    <row r="120" spans="2:6" ht="14.25" customHeight="1">
      <c r="B120" s="111"/>
      <c r="C120" s="111"/>
      <c r="D120" s="135"/>
      <c r="E120" s="111"/>
      <c r="F120" s="111"/>
    </row>
    <row r="121" spans="2:6" ht="14.25" customHeight="1">
      <c r="B121" s="111"/>
      <c r="C121" s="111"/>
      <c r="D121" s="135"/>
      <c r="E121" s="111"/>
      <c r="F121" s="111"/>
    </row>
    <row r="122" spans="2:6" ht="14.25" customHeight="1">
      <c r="B122" s="111"/>
      <c r="C122" s="111"/>
      <c r="D122" s="135"/>
      <c r="E122" s="111"/>
      <c r="F122" s="111"/>
    </row>
    <row r="123" spans="2:6" ht="14.25" customHeight="1">
      <c r="B123" s="111"/>
      <c r="C123" s="111"/>
      <c r="D123" s="135"/>
      <c r="E123" s="111"/>
      <c r="F123" s="111"/>
    </row>
    <row r="124" spans="2:6" ht="14.25" customHeight="1">
      <c r="B124" s="111"/>
      <c r="C124" s="111"/>
      <c r="D124" s="135"/>
      <c r="E124" s="111"/>
      <c r="F124" s="111"/>
    </row>
    <row r="125" spans="2:6" ht="14.25" customHeight="1">
      <c r="B125" s="111"/>
      <c r="C125" s="111"/>
      <c r="D125" s="135"/>
      <c r="E125" s="111"/>
      <c r="F125" s="111"/>
    </row>
    <row r="126" spans="2:6" ht="14.25" customHeight="1">
      <c r="B126" s="111"/>
      <c r="C126" s="111"/>
      <c r="D126" s="135"/>
      <c r="E126" s="111"/>
      <c r="F126" s="111"/>
    </row>
    <row r="127" spans="2:6" ht="14.25" customHeight="1">
      <c r="B127" s="111"/>
      <c r="C127" s="111"/>
      <c r="D127" s="135"/>
      <c r="E127" s="111"/>
      <c r="F127" s="111"/>
    </row>
    <row r="128" spans="2:6" ht="14.25" customHeight="1">
      <c r="B128" s="111"/>
      <c r="C128" s="111"/>
      <c r="D128" s="135"/>
      <c r="E128" s="111"/>
      <c r="F128" s="111"/>
    </row>
    <row r="129" spans="2:6" ht="14.25" customHeight="1">
      <c r="B129" s="111"/>
      <c r="C129" s="111"/>
      <c r="D129" s="135"/>
      <c r="E129" s="111"/>
      <c r="F129" s="111"/>
    </row>
    <row r="130" spans="2:6" ht="14.25" customHeight="1">
      <c r="B130" s="111"/>
      <c r="C130" s="111"/>
      <c r="D130" s="135"/>
      <c r="E130" s="111"/>
      <c r="F130" s="111"/>
    </row>
    <row r="131" spans="2:6" ht="14.25" customHeight="1">
      <c r="B131" s="111"/>
      <c r="C131" s="111"/>
      <c r="D131" s="135"/>
      <c r="E131" s="111"/>
      <c r="F131" s="111"/>
    </row>
    <row r="132" spans="2:6" ht="14.25" customHeight="1">
      <c r="B132" s="111"/>
      <c r="C132" s="111"/>
      <c r="D132" s="135"/>
      <c r="E132" s="111"/>
      <c r="F132" s="111"/>
    </row>
    <row r="133" spans="2:6" ht="14.25" customHeight="1">
      <c r="B133" s="111"/>
      <c r="C133" s="111"/>
      <c r="D133" s="135"/>
      <c r="E133" s="111"/>
      <c r="F133" s="111"/>
    </row>
    <row r="134" spans="2:6" ht="14.25" customHeight="1">
      <c r="B134" s="111"/>
      <c r="C134" s="111"/>
      <c r="D134" s="135"/>
      <c r="E134" s="111"/>
      <c r="F134" s="111"/>
    </row>
    <row r="135" spans="2:6" ht="14.25" customHeight="1">
      <c r="B135" s="111"/>
      <c r="C135" s="111"/>
      <c r="D135" s="135"/>
      <c r="E135" s="111"/>
      <c r="F135" s="111"/>
    </row>
    <row r="136" spans="2:6" ht="14.25" customHeight="1">
      <c r="B136" s="111"/>
      <c r="C136" s="111"/>
      <c r="D136" s="135"/>
      <c r="E136" s="111"/>
      <c r="F136" s="111"/>
    </row>
    <row r="137" spans="2:6" ht="14.25" customHeight="1">
      <c r="B137" s="111"/>
      <c r="C137" s="111"/>
      <c r="D137" s="135"/>
      <c r="E137" s="111"/>
      <c r="F137" s="111"/>
    </row>
    <row r="138" spans="2:6" ht="14.25" customHeight="1">
      <c r="B138" s="111"/>
      <c r="C138" s="111"/>
      <c r="D138" s="135"/>
      <c r="E138" s="111"/>
      <c r="F138" s="111"/>
    </row>
    <row r="139" spans="2:6" ht="14.25" customHeight="1">
      <c r="B139" s="111"/>
      <c r="C139" s="111"/>
      <c r="D139" s="135"/>
      <c r="E139" s="111"/>
      <c r="F139" s="111"/>
    </row>
    <row r="140" spans="2:6" ht="14.25" customHeight="1">
      <c r="B140" s="111"/>
      <c r="C140" s="111"/>
      <c r="D140" s="135"/>
      <c r="E140" s="111"/>
      <c r="F140" s="111"/>
    </row>
    <row r="141" spans="2:6" ht="14.25" customHeight="1">
      <c r="B141" s="111"/>
      <c r="C141" s="111"/>
      <c r="D141" s="135"/>
      <c r="E141" s="111"/>
      <c r="F141" s="111"/>
    </row>
    <row r="142" spans="2:6" ht="14.25" customHeight="1">
      <c r="B142" s="111"/>
      <c r="C142" s="111"/>
      <c r="D142" s="135"/>
      <c r="E142" s="111"/>
      <c r="F142" s="111"/>
    </row>
    <row r="143" spans="2:6" ht="14.25" customHeight="1">
      <c r="B143" s="111"/>
      <c r="C143" s="111"/>
      <c r="D143" s="135"/>
      <c r="E143" s="111"/>
      <c r="F143" s="111"/>
    </row>
    <row r="144" spans="2:6" ht="14.25" customHeight="1">
      <c r="B144" s="111"/>
      <c r="C144" s="111"/>
      <c r="D144" s="135"/>
      <c r="E144" s="111"/>
      <c r="F144" s="111"/>
    </row>
    <row r="145" spans="2:6" ht="14.25" customHeight="1">
      <c r="B145" s="111"/>
      <c r="C145" s="111"/>
      <c r="D145" s="135"/>
      <c r="E145" s="111"/>
      <c r="F145" s="111"/>
    </row>
    <row r="146" spans="2:6" ht="14.25" customHeight="1">
      <c r="B146" s="111"/>
      <c r="C146" s="111"/>
      <c r="D146" s="135"/>
      <c r="E146" s="111"/>
      <c r="F146" s="111"/>
    </row>
    <row r="147" spans="2:6" ht="14.25" customHeight="1">
      <c r="B147" s="111"/>
      <c r="C147" s="111"/>
      <c r="D147" s="135"/>
      <c r="E147" s="111"/>
      <c r="F147" s="111"/>
    </row>
    <row r="148" spans="2:6" ht="14.25" customHeight="1">
      <c r="B148" s="111"/>
      <c r="C148" s="111"/>
      <c r="D148" s="135"/>
      <c r="E148" s="111"/>
      <c r="F148" s="111"/>
    </row>
    <row r="149" spans="2:6" ht="14.25" customHeight="1">
      <c r="B149" s="111"/>
      <c r="C149" s="111"/>
      <c r="D149" s="135"/>
      <c r="E149" s="111"/>
      <c r="F149" s="111"/>
    </row>
    <row r="150" spans="2:6" ht="14.25" customHeight="1">
      <c r="B150" s="111"/>
      <c r="C150" s="111"/>
      <c r="D150" s="135"/>
      <c r="E150" s="111"/>
      <c r="F150" s="111"/>
    </row>
    <row r="151" spans="2:6" ht="14.25" customHeight="1">
      <c r="B151" s="111"/>
      <c r="C151" s="111"/>
      <c r="D151" s="135"/>
      <c r="E151" s="111"/>
      <c r="F151" s="111"/>
    </row>
    <row r="152" spans="2:6" ht="14.25" customHeight="1">
      <c r="B152" s="111"/>
      <c r="C152" s="111"/>
      <c r="D152" s="135"/>
      <c r="E152" s="111"/>
      <c r="F152" s="111"/>
    </row>
    <row r="153" spans="2:6" ht="14.25" customHeight="1">
      <c r="B153" s="111"/>
      <c r="C153" s="111"/>
      <c r="D153" s="135"/>
      <c r="E153" s="111"/>
      <c r="F153" s="111"/>
    </row>
    <row r="154" spans="2:6" ht="14.25" customHeight="1">
      <c r="B154" s="111"/>
      <c r="C154" s="111"/>
      <c r="D154" s="135"/>
      <c r="E154" s="111"/>
      <c r="F154" s="111"/>
    </row>
    <row r="155" spans="2:6" ht="14.25" customHeight="1">
      <c r="B155" s="111"/>
      <c r="C155" s="111"/>
      <c r="D155" s="135"/>
      <c r="E155" s="111"/>
      <c r="F155" s="111"/>
    </row>
    <row r="156" spans="2:6" ht="14.25" customHeight="1">
      <c r="B156" s="111"/>
      <c r="C156" s="111"/>
      <c r="D156" s="135"/>
      <c r="E156" s="111"/>
      <c r="F156" s="111"/>
    </row>
    <row r="157" spans="2:6" ht="14.25" customHeight="1">
      <c r="B157" s="111"/>
      <c r="C157" s="111"/>
      <c r="D157" s="135"/>
      <c r="E157" s="111"/>
      <c r="F157" s="111"/>
    </row>
    <row r="158" spans="2:6" ht="14.25" customHeight="1">
      <c r="B158" s="111"/>
      <c r="C158" s="111"/>
      <c r="D158" s="135"/>
      <c r="E158" s="111"/>
      <c r="F158" s="111"/>
    </row>
    <row r="159" spans="2:6" ht="14.25" customHeight="1">
      <c r="B159" s="111"/>
      <c r="C159" s="111"/>
      <c r="D159" s="135"/>
      <c r="E159" s="111"/>
      <c r="F159" s="111"/>
    </row>
    <row r="160" spans="2:6" ht="14.25" customHeight="1">
      <c r="B160" s="111"/>
      <c r="C160" s="111"/>
      <c r="D160" s="135"/>
      <c r="E160" s="111"/>
      <c r="F160" s="111"/>
    </row>
    <row r="161" spans="2:6" ht="14.25" customHeight="1">
      <c r="B161" s="111"/>
      <c r="C161" s="111"/>
      <c r="D161" s="135"/>
      <c r="E161" s="111"/>
      <c r="F161" s="111"/>
    </row>
    <row r="162" spans="2:6" ht="14.25" customHeight="1">
      <c r="B162" s="111"/>
      <c r="C162" s="111"/>
      <c r="D162" s="135"/>
      <c r="E162" s="111"/>
      <c r="F162" s="111"/>
    </row>
    <row r="163" spans="2:6" ht="14.25" customHeight="1">
      <c r="B163" s="111"/>
      <c r="C163" s="111"/>
      <c r="D163" s="135"/>
      <c r="E163" s="111"/>
      <c r="F163" s="111"/>
    </row>
    <row r="164" spans="2:6" ht="14.25" customHeight="1">
      <c r="B164" s="111"/>
      <c r="C164" s="111"/>
      <c r="D164" s="135"/>
      <c r="E164" s="111"/>
      <c r="F164" s="111"/>
    </row>
    <row r="165" spans="2:6" ht="14.25" customHeight="1">
      <c r="B165" s="111"/>
      <c r="C165" s="111"/>
      <c r="D165" s="135"/>
      <c r="E165" s="111"/>
      <c r="F165" s="111"/>
    </row>
    <row r="166" spans="2:6" ht="14.25" customHeight="1">
      <c r="B166" s="111"/>
      <c r="C166" s="111"/>
      <c r="D166" s="135"/>
      <c r="E166" s="111"/>
      <c r="F166" s="111"/>
    </row>
    <row r="167" spans="2:6" ht="14.25" customHeight="1">
      <c r="B167" s="111"/>
      <c r="C167" s="111"/>
      <c r="D167" s="135"/>
      <c r="E167" s="111"/>
      <c r="F167" s="111"/>
    </row>
    <row r="168" spans="2:6" ht="14.25" customHeight="1">
      <c r="B168" s="111"/>
      <c r="C168" s="111"/>
      <c r="D168" s="135"/>
      <c r="E168" s="111"/>
      <c r="F168" s="111"/>
    </row>
    <row r="169" spans="2:6" ht="14.25" customHeight="1">
      <c r="B169" s="111"/>
      <c r="C169" s="111"/>
      <c r="D169" s="135"/>
      <c r="E169" s="111"/>
      <c r="F169" s="111"/>
    </row>
    <row r="170" spans="2:6" ht="14.25" customHeight="1">
      <c r="B170" s="111"/>
      <c r="C170" s="111"/>
      <c r="D170" s="135"/>
      <c r="E170" s="111"/>
      <c r="F170" s="111"/>
    </row>
    <row r="171" spans="2:6" ht="14.25" customHeight="1">
      <c r="B171" s="111"/>
      <c r="C171" s="111"/>
      <c r="D171" s="135"/>
      <c r="E171" s="111"/>
      <c r="F171" s="111"/>
    </row>
    <row r="172" spans="2:6" ht="14.25" customHeight="1">
      <c r="B172" s="111"/>
      <c r="C172" s="111"/>
      <c r="D172" s="135"/>
      <c r="E172" s="111"/>
      <c r="F172" s="111"/>
    </row>
    <row r="173" spans="2:6" ht="14.25" customHeight="1">
      <c r="B173" s="111"/>
      <c r="C173" s="111"/>
      <c r="D173" s="135"/>
      <c r="E173" s="111"/>
      <c r="F173" s="111"/>
    </row>
    <row r="174" spans="2:6" ht="14.25" customHeight="1">
      <c r="B174" s="111"/>
      <c r="C174" s="111"/>
      <c r="D174" s="135"/>
      <c r="E174" s="111"/>
      <c r="F174" s="111"/>
    </row>
    <row r="175" spans="2:6" ht="14.25" customHeight="1">
      <c r="B175" s="111"/>
      <c r="C175" s="111"/>
      <c r="D175" s="135"/>
      <c r="E175" s="111"/>
      <c r="F175" s="111"/>
    </row>
    <row r="176" spans="2:6" ht="14.25" customHeight="1">
      <c r="B176" s="111"/>
      <c r="C176" s="111"/>
      <c r="D176" s="135"/>
      <c r="E176" s="111"/>
      <c r="F176" s="111"/>
    </row>
    <row r="177" spans="2:6" ht="14.25" customHeight="1">
      <c r="B177" s="111"/>
      <c r="C177" s="111"/>
      <c r="D177" s="135"/>
      <c r="E177" s="111"/>
      <c r="F177" s="111"/>
    </row>
    <row r="178" spans="2:6" ht="14.25" customHeight="1">
      <c r="B178" s="111"/>
      <c r="C178" s="111"/>
      <c r="D178" s="135"/>
      <c r="E178" s="111"/>
      <c r="F178" s="111"/>
    </row>
    <row r="179" spans="2:6" ht="14.25" customHeight="1">
      <c r="B179" s="111"/>
      <c r="C179" s="111"/>
      <c r="D179" s="135"/>
      <c r="E179" s="111"/>
      <c r="F179" s="111"/>
    </row>
    <row r="180" spans="2:6" ht="14.25" customHeight="1">
      <c r="B180" s="111"/>
      <c r="C180" s="111"/>
      <c r="D180" s="135"/>
      <c r="E180" s="111"/>
      <c r="F180" s="111"/>
    </row>
    <row r="181" spans="2:6" ht="14.25" customHeight="1">
      <c r="B181" s="111"/>
      <c r="C181" s="111"/>
      <c r="D181" s="135"/>
      <c r="E181" s="111"/>
      <c r="F181" s="111"/>
    </row>
    <row r="182" spans="2:6" ht="14.25" customHeight="1">
      <c r="B182" s="111"/>
      <c r="C182" s="111"/>
      <c r="D182" s="135"/>
      <c r="E182" s="111"/>
      <c r="F182" s="111"/>
    </row>
    <row r="183" spans="2:6" ht="14.25" customHeight="1">
      <c r="B183" s="111"/>
      <c r="C183" s="111"/>
      <c r="D183" s="135"/>
      <c r="E183" s="111"/>
      <c r="F183" s="111"/>
    </row>
    <row r="184" spans="2:6" ht="14.25" customHeight="1">
      <c r="B184" s="111"/>
      <c r="C184" s="111"/>
      <c r="D184" s="135"/>
      <c r="E184" s="111"/>
      <c r="F184" s="111"/>
    </row>
    <row r="185" spans="2:6" ht="14.25" customHeight="1">
      <c r="B185" s="111"/>
      <c r="C185" s="111"/>
      <c r="D185" s="135"/>
      <c r="E185" s="111"/>
      <c r="F185" s="111"/>
    </row>
    <row r="186" spans="2:6" ht="14.25" customHeight="1">
      <c r="B186" s="111"/>
      <c r="C186" s="111"/>
      <c r="D186" s="135"/>
      <c r="E186" s="111"/>
      <c r="F186" s="111"/>
    </row>
    <row r="187" spans="2:6" ht="14.25" customHeight="1">
      <c r="B187" s="111"/>
      <c r="C187" s="111"/>
      <c r="D187" s="135"/>
      <c r="E187" s="111"/>
      <c r="F187" s="111"/>
    </row>
    <row r="188" spans="2:6" ht="14.25" customHeight="1">
      <c r="B188" s="111"/>
      <c r="C188" s="111"/>
      <c r="D188" s="135"/>
      <c r="E188" s="111"/>
      <c r="F188" s="111"/>
    </row>
    <row r="189" spans="2:6" ht="14.25" customHeight="1">
      <c r="B189" s="111"/>
      <c r="C189" s="111"/>
      <c r="D189" s="135"/>
      <c r="E189" s="111"/>
      <c r="F189" s="111"/>
    </row>
    <row r="190" spans="2:6" ht="14.25" customHeight="1">
      <c r="B190" s="111"/>
      <c r="C190" s="111"/>
      <c r="D190" s="135"/>
      <c r="E190" s="111"/>
      <c r="F190" s="111"/>
    </row>
    <row r="191" spans="2:6" ht="14.25" customHeight="1">
      <c r="B191" s="111"/>
      <c r="C191" s="111"/>
      <c r="D191" s="135"/>
      <c r="E191" s="111"/>
      <c r="F191" s="111"/>
    </row>
    <row r="192" spans="2:6" ht="14.25" customHeight="1">
      <c r="B192" s="111"/>
      <c r="C192" s="111"/>
      <c r="D192" s="135"/>
      <c r="E192" s="111"/>
      <c r="F192" s="111"/>
    </row>
    <row r="193" spans="2:6" ht="14.25" customHeight="1">
      <c r="B193" s="111"/>
      <c r="C193" s="111"/>
      <c r="D193" s="135"/>
      <c r="E193" s="111"/>
      <c r="F193" s="111"/>
    </row>
    <row r="194" spans="2:6" ht="14.25" customHeight="1">
      <c r="B194" s="111"/>
      <c r="C194" s="111"/>
      <c r="D194" s="135"/>
      <c r="E194" s="111"/>
      <c r="F194" s="111"/>
    </row>
    <row r="195" spans="2:6" ht="14.25" customHeight="1">
      <c r="B195" s="111"/>
      <c r="C195" s="111"/>
      <c r="D195" s="135"/>
      <c r="E195" s="111"/>
      <c r="F195" s="111"/>
    </row>
    <row r="196" spans="2:6" ht="14.25" customHeight="1">
      <c r="B196" s="111"/>
      <c r="C196" s="111"/>
      <c r="D196" s="135"/>
      <c r="E196" s="111"/>
      <c r="F196" s="111"/>
    </row>
    <row r="197" spans="2:6" ht="14.25" customHeight="1">
      <c r="B197" s="111"/>
      <c r="C197" s="111"/>
      <c r="D197" s="135"/>
      <c r="E197" s="111"/>
      <c r="F197" s="111"/>
    </row>
    <row r="198" spans="2:6" ht="14.25" customHeight="1">
      <c r="B198" s="111"/>
      <c r="C198" s="111"/>
      <c r="D198" s="135"/>
      <c r="E198" s="111"/>
      <c r="F198" s="111"/>
    </row>
    <row r="199" spans="2:6" ht="14.25" customHeight="1">
      <c r="B199" s="111"/>
      <c r="C199" s="111"/>
      <c r="D199" s="135"/>
      <c r="E199" s="111"/>
      <c r="F199" s="111"/>
    </row>
    <row r="200" spans="2:6" ht="14.25" customHeight="1">
      <c r="B200" s="111"/>
      <c r="C200" s="111"/>
      <c r="D200" s="135"/>
      <c r="E200" s="111"/>
      <c r="F200" s="111"/>
    </row>
    <row r="201" spans="2:6" ht="12.75" customHeight="1"/>
    <row r="202" spans="2:6" ht="12.75" customHeight="1"/>
    <row r="203" spans="2:6" ht="12.75" customHeight="1"/>
    <row r="204" spans="2:6" ht="12.75" customHeight="1"/>
    <row r="205" spans="2:6" ht="12.75" customHeight="1"/>
    <row r="206" spans="2:6" ht="12.75" customHeight="1"/>
    <row r="207" spans="2:6" ht="12.75" customHeight="1"/>
    <row r="208" spans="2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workbookViewId="0">
      <selection activeCell="B7" sqref="B7:F7"/>
    </sheetView>
  </sheetViews>
  <sheetFormatPr baseColWidth="10" defaultColWidth="12.5703125" defaultRowHeight="15" customHeight="1"/>
  <cols>
    <col min="1" max="1" width="2.28515625" customWidth="1"/>
    <col min="2" max="2" width="41.7109375" customWidth="1"/>
    <col min="3" max="3" width="16" customWidth="1"/>
    <col min="4" max="4" width="16.42578125" customWidth="1"/>
    <col min="5" max="5" width="15.42578125" customWidth="1"/>
    <col min="6" max="6" width="10.7109375" customWidth="1"/>
    <col min="7" max="8" width="10.140625" customWidth="1"/>
    <col min="9" max="9" width="42.140625" customWidth="1"/>
    <col min="10" max="19" width="10.140625" customWidth="1"/>
    <col min="20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6" ht="9.75" customHeight="1">
      <c r="A4" s="115"/>
      <c r="B4" s="116"/>
      <c r="C4" s="116"/>
      <c r="D4" s="117"/>
      <c r="E4" s="116"/>
      <c r="F4" s="116"/>
      <c r="G4" s="116"/>
      <c r="H4" s="116"/>
      <c r="I4" s="114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5"/>
      <c r="U4" s="115"/>
      <c r="V4" s="115"/>
      <c r="W4" s="115"/>
      <c r="X4" s="115"/>
      <c r="Y4" s="115"/>
      <c r="Z4" s="115"/>
    </row>
    <row r="5" spans="1:26" ht="9.75" customHeight="1">
      <c r="A5" s="115"/>
      <c r="B5" s="116"/>
      <c r="C5" s="116"/>
      <c r="D5" s="117"/>
      <c r="E5" s="116"/>
      <c r="F5" s="116"/>
      <c r="G5" s="116"/>
      <c r="H5" s="116"/>
      <c r="I5" s="114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5"/>
      <c r="U5" s="115"/>
      <c r="V5" s="115"/>
      <c r="W5" s="115"/>
      <c r="X5" s="115"/>
      <c r="Y5" s="115"/>
      <c r="Z5" s="115"/>
    </row>
    <row r="6" spans="1:26" ht="9.75" customHeight="1">
      <c r="A6" s="115"/>
      <c r="B6" s="116"/>
      <c r="C6" s="116"/>
      <c r="D6" s="117"/>
      <c r="E6" s="116"/>
      <c r="F6" s="116"/>
      <c r="G6" s="116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5"/>
      <c r="U6" s="115"/>
      <c r="V6" s="115"/>
      <c r="W6" s="115"/>
      <c r="X6" s="115"/>
      <c r="Y6" s="115"/>
      <c r="Z6" s="115"/>
    </row>
    <row r="7" spans="1:26" ht="21" customHeight="1">
      <c r="A7" s="115"/>
      <c r="B7" s="282" t="s">
        <v>128</v>
      </c>
      <c r="C7" s="283"/>
      <c r="D7" s="283"/>
      <c r="E7" s="283"/>
      <c r="F7" s="283"/>
      <c r="G7" s="116"/>
      <c r="H7" s="116"/>
      <c r="I7" s="114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5"/>
      <c r="U7" s="115"/>
      <c r="V7" s="115"/>
      <c r="W7" s="115"/>
      <c r="X7" s="115"/>
      <c r="Y7" s="115"/>
      <c r="Z7" s="115"/>
    </row>
    <row r="8" spans="1:26" ht="21" customHeight="1">
      <c r="A8" s="115"/>
      <c r="B8" s="290" t="s">
        <v>119</v>
      </c>
      <c r="C8" s="283"/>
      <c r="D8" s="283"/>
      <c r="E8" s="283"/>
      <c r="F8" s="283"/>
      <c r="G8" s="116"/>
      <c r="H8" s="116"/>
      <c r="I8" s="114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5"/>
      <c r="U8" s="115"/>
      <c r="V8" s="115"/>
      <c r="W8" s="115"/>
      <c r="X8" s="115"/>
      <c r="Y8" s="115"/>
      <c r="Z8" s="115"/>
    </row>
    <row r="9" spans="1:26" ht="19.5" customHeight="1">
      <c r="A9" s="115"/>
      <c r="B9" s="291" t="s">
        <v>120</v>
      </c>
      <c r="C9" s="283"/>
      <c r="D9" s="283"/>
      <c r="E9" s="283"/>
      <c r="F9" s="283"/>
      <c r="G9" s="116"/>
      <c r="H9" s="116"/>
      <c r="I9" s="114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5"/>
      <c r="U9" s="115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5"/>
      <c r="U10" s="115"/>
      <c r="V10" s="115"/>
      <c r="W10" s="115"/>
      <c r="X10" s="115"/>
      <c r="Y10" s="115"/>
      <c r="Z10" s="115"/>
    </row>
    <row r="11" spans="1:26" ht="13.5" customHeight="1">
      <c r="A11" s="115"/>
      <c r="B11" s="116"/>
      <c r="C11" s="116"/>
      <c r="D11" s="117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5"/>
      <c r="U11" s="115"/>
      <c r="V11" s="115"/>
      <c r="W11" s="115"/>
      <c r="X11" s="115"/>
      <c r="Y11" s="115"/>
      <c r="Z11" s="115"/>
    </row>
    <row r="12" spans="1:26" ht="19.5" customHeight="1">
      <c r="A12" s="115"/>
      <c r="B12" s="289" t="s">
        <v>129</v>
      </c>
      <c r="C12" s="283"/>
      <c r="D12" s="283"/>
      <c r="E12" s="283"/>
      <c r="F12" s="283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5"/>
      <c r="U12" s="115"/>
      <c r="V12" s="115"/>
      <c r="W12" s="115"/>
      <c r="X12" s="115"/>
      <c r="Y12" s="115"/>
      <c r="Z12" s="115"/>
    </row>
    <row r="13" spans="1:26" ht="10.5" customHeight="1">
      <c r="A13" s="115"/>
      <c r="B13" s="159"/>
      <c r="C13" s="159"/>
      <c r="D13" s="159"/>
      <c r="E13" s="159"/>
      <c r="F13" s="159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5"/>
      <c r="U13" s="115"/>
      <c r="V13" s="115"/>
      <c r="W13" s="115"/>
      <c r="X13" s="115"/>
      <c r="Y13" s="115"/>
      <c r="Z13" s="115"/>
    </row>
    <row r="14" spans="1:26" ht="20.25" customHeight="1">
      <c r="A14" s="115"/>
      <c r="B14" s="119" t="s">
        <v>106</v>
      </c>
      <c r="C14" s="116"/>
      <c r="D14" s="117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5"/>
      <c r="U14" s="115"/>
      <c r="V14" s="115"/>
      <c r="W14" s="115"/>
      <c r="X14" s="115"/>
      <c r="Y14" s="115"/>
      <c r="Z14" s="115"/>
    </row>
    <row r="15" spans="1:26" ht="13.5" customHeight="1">
      <c r="A15" s="115"/>
      <c r="B15" s="116"/>
      <c r="C15" s="116"/>
      <c r="D15" s="117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5"/>
      <c r="U15" s="115"/>
      <c r="V15" s="115"/>
      <c r="W15" s="115"/>
      <c r="X15" s="115"/>
      <c r="Y15" s="115"/>
      <c r="Z15" s="115"/>
    </row>
    <row r="16" spans="1:26" ht="24.75" customHeight="1">
      <c r="A16" s="121"/>
      <c r="B16" s="122" t="s">
        <v>107</v>
      </c>
      <c r="C16" s="123">
        <v>2024</v>
      </c>
      <c r="D16" s="122">
        <v>2023</v>
      </c>
      <c r="E16" s="123" t="s">
        <v>3</v>
      </c>
      <c r="F16" s="123" t="s">
        <v>4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1"/>
      <c r="U16" s="121"/>
      <c r="V16" s="121"/>
      <c r="W16" s="121"/>
      <c r="X16" s="121"/>
      <c r="Y16" s="121"/>
      <c r="Z16" s="121"/>
    </row>
    <row r="17" spans="1:26" ht="24.75" customHeight="1">
      <c r="A17" s="121"/>
      <c r="B17" s="107" t="s">
        <v>130</v>
      </c>
      <c r="C17" s="108">
        <v>63106384.560000002</v>
      </c>
      <c r="D17" s="108">
        <v>43885585.869999997</v>
      </c>
      <c r="E17" s="160">
        <f>+C17-D17</f>
        <v>19220798.690000005</v>
      </c>
      <c r="F17" s="160">
        <f>+E17/C17*100</f>
        <v>30.457771941799866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21"/>
      <c r="U17" s="121"/>
      <c r="V17" s="121"/>
      <c r="W17" s="121"/>
      <c r="X17" s="121"/>
      <c r="Y17" s="121"/>
      <c r="Z17" s="121"/>
    </row>
    <row r="18" spans="1:26" ht="15.75">
      <c r="A18" s="115"/>
      <c r="B18" s="115"/>
      <c r="C18" s="115"/>
      <c r="D18" s="115"/>
      <c r="E18" s="115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5"/>
      <c r="U18" s="115"/>
      <c r="V18" s="115"/>
      <c r="W18" s="115"/>
      <c r="X18" s="115"/>
      <c r="Y18" s="115"/>
      <c r="Z18" s="115"/>
    </row>
    <row r="19" spans="1:26" ht="28.5" customHeight="1">
      <c r="A19" s="115"/>
      <c r="B19" s="289" t="s">
        <v>131</v>
      </c>
      <c r="C19" s="283"/>
      <c r="D19" s="283"/>
      <c r="E19" s="283"/>
      <c r="F19" s="283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5"/>
      <c r="U19" s="115"/>
      <c r="V19" s="115"/>
      <c r="W19" s="115"/>
      <c r="X19" s="115"/>
      <c r="Y19" s="115"/>
      <c r="Z19" s="115"/>
    </row>
    <row r="20" spans="1:26" ht="6.75" customHeight="1">
      <c r="A20" s="115"/>
      <c r="B20" s="159"/>
      <c r="C20" s="159"/>
      <c r="D20" s="159"/>
      <c r="E20" s="159"/>
      <c r="F20" s="159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5"/>
      <c r="U20" s="115"/>
      <c r="V20" s="115"/>
      <c r="W20" s="115"/>
      <c r="X20" s="115"/>
      <c r="Y20" s="115"/>
      <c r="Z20" s="115"/>
    </row>
    <row r="21" spans="1:26" ht="21.75" customHeight="1">
      <c r="A21" s="115"/>
      <c r="B21" s="119" t="s">
        <v>106</v>
      </c>
      <c r="C21" s="116"/>
      <c r="D21" s="117"/>
      <c r="E21" s="159"/>
      <c r="F21" s="159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5"/>
      <c r="U21" s="115"/>
      <c r="V21" s="115"/>
      <c r="W21" s="115"/>
      <c r="X21" s="115"/>
      <c r="Y21" s="115"/>
      <c r="Z21" s="115"/>
    </row>
    <row r="22" spans="1:26" ht="15.75" customHeight="1">
      <c r="A22" s="115"/>
      <c r="B22" s="159"/>
      <c r="C22" s="159"/>
      <c r="D22" s="159"/>
      <c r="E22" s="159"/>
      <c r="F22" s="159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5"/>
      <c r="U22" s="115"/>
      <c r="V22" s="115"/>
      <c r="W22" s="115"/>
      <c r="X22" s="115"/>
      <c r="Y22" s="115"/>
      <c r="Z22" s="115"/>
    </row>
    <row r="23" spans="1:26" ht="25.5" customHeight="1">
      <c r="A23" s="121"/>
      <c r="B23" s="122" t="s">
        <v>107</v>
      </c>
      <c r="C23" s="123">
        <v>2025</v>
      </c>
      <c r="D23" s="122">
        <v>2024</v>
      </c>
      <c r="E23" s="123" t="s">
        <v>3</v>
      </c>
      <c r="F23" s="123" t="s">
        <v>4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21"/>
      <c r="U23" s="121"/>
      <c r="V23" s="121"/>
      <c r="W23" s="121"/>
      <c r="X23" s="121"/>
      <c r="Y23" s="121"/>
      <c r="Z23" s="121"/>
    </row>
    <row r="24" spans="1:26" ht="18.75" customHeight="1">
      <c r="A24" s="121"/>
      <c r="B24" s="107" t="s">
        <v>132</v>
      </c>
      <c r="C24" s="108">
        <v>945000</v>
      </c>
      <c r="D24" s="108">
        <v>945000</v>
      </c>
      <c r="E24" s="160">
        <f>+C24-D24</f>
        <v>0</v>
      </c>
      <c r="F24" s="160">
        <f>+E24/C24*100</f>
        <v>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21"/>
      <c r="U24" s="121"/>
      <c r="V24" s="121"/>
      <c r="W24" s="121"/>
      <c r="X24" s="121"/>
      <c r="Y24" s="121"/>
      <c r="Z24" s="121"/>
    </row>
    <row r="25" spans="1:26" ht="18.75" customHeight="1">
      <c r="A25" s="121"/>
      <c r="B25" s="107" t="s">
        <v>133</v>
      </c>
      <c r="C25" s="108">
        <v>2182844.06</v>
      </c>
      <c r="D25" s="108">
        <v>2182844.06</v>
      </c>
      <c r="E25" s="160">
        <f>+C25-D25</f>
        <v>0</v>
      </c>
      <c r="F25" s="160">
        <f>+E25/C25*100</f>
        <v>0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21"/>
      <c r="U25" s="121"/>
      <c r="V25" s="121"/>
      <c r="W25" s="121"/>
      <c r="X25" s="121"/>
      <c r="Y25" s="121"/>
      <c r="Z25" s="121"/>
    </row>
    <row r="26" spans="1:26" ht="18.75" customHeight="1">
      <c r="A26" s="121"/>
      <c r="B26" s="107" t="s">
        <v>134</v>
      </c>
      <c r="C26" s="108">
        <v>7320949.7699999996</v>
      </c>
      <c r="D26" s="108">
        <v>7320949.7699999996</v>
      </c>
      <c r="E26" s="160">
        <f>+C26-D26</f>
        <v>0</v>
      </c>
      <c r="F26" s="160">
        <f>+E26/C26*100</f>
        <v>0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21"/>
      <c r="U26" s="121"/>
      <c r="V26" s="121"/>
      <c r="W26" s="121"/>
      <c r="X26" s="121"/>
      <c r="Y26" s="121"/>
      <c r="Z26" s="121"/>
    </row>
    <row r="27" spans="1:26" ht="18.75" customHeight="1">
      <c r="A27" s="121"/>
      <c r="B27" s="107" t="s">
        <v>135</v>
      </c>
      <c r="C27" s="108">
        <v>22218.75</v>
      </c>
      <c r="D27" s="108">
        <v>22218.75</v>
      </c>
      <c r="E27" s="160">
        <f>+C27-D27</f>
        <v>0</v>
      </c>
      <c r="F27" s="160">
        <f>+E27/C27*100</f>
        <v>0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21"/>
      <c r="U27" s="121"/>
      <c r="V27" s="121"/>
      <c r="W27" s="121"/>
      <c r="X27" s="121"/>
      <c r="Y27" s="121"/>
      <c r="Z27" s="121"/>
    </row>
    <row r="28" spans="1:26" ht="18.75" customHeight="1">
      <c r="A28" s="121"/>
      <c r="B28" s="107" t="s">
        <v>136</v>
      </c>
      <c r="C28" s="108">
        <v>41200</v>
      </c>
      <c r="D28" s="108">
        <v>41200</v>
      </c>
      <c r="E28" s="160">
        <f t="shared" ref="E28:E29" si="0">+C28-D28</f>
        <v>0</v>
      </c>
      <c r="F28" s="160">
        <f t="shared" ref="F28:F29" si="1">+E28/C28*100</f>
        <v>0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21"/>
      <c r="U28" s="121"/>
      <c r="V28" s="121"/>
      <c r="W28" s="121"/>
      <c r="X28" s="121"/>
      <c r="Y28" s="121"/>
      <c r="Z28" s="121"/>
    </row>
    <row r="29" spans="1:26" ht="18.75" customHeight="1">
      <c r="A29" s="121"/>
      <c r="B29" s="107" t="s">
        <v>137</v>
      </c>
      <c r="C29" s="108">
        <v>772043</v>
      </c>
      <c r="D29" s="108">
        <v>772043</v>
      </c>
      <c r="E29" s="160">
        <f t="shared" si="0"/>
        <v>0</v>
      </c>
      <c r="F29" s="160">
        <f t="shared" si="1"/>
        <v>0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21"/>
      <c r="U29" s="121"/>
      <c r="V29" s="121"/>
      <c r="W29" s="121"/>
      <c r="X29" s="121"/>
      <c r="Y29" s="121"/>
      <c r="Z29" s="121"/>
    </row>
    <row r="30" spans="1:26" ht="18.75" customHeight="1">
      <c r="A30" s="121"/>
      <c r="B30" s="105" t="s">
        <v>94</v>
      </c>
      <c r="C30" s="106">
        <f>SUM(C24:C29)</f>
        <v>11284255.58</v>
      </c>
      <c r="D30" s="106">
        <f t="shared" ref="D30:F30" si="2">SUM(D24:D29)</f>
        <v>11284255.58</v>
      </c>
      <c r="E30" s="106">
        <f t="shared" si="2"/>
        <v>0</v>
      </c>
      <c r="F30" s="106">
        <f t="shared" si="2"/>
        <v>0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21"/>
      <c r="U30" s="121"/>
      <c r="V30" s="121"/>
      <c r="W30" s="121"/>
      <c r="X30" s="121"/>
      <c r="Y30" s="121"/>
      <c r="Z30" s="121"/>
    </row>
    <row r="31" spans="1:26" ht="13.5" customHeight="1">
      <c r="A31" s="115"/>
      <c r="B31" s="156"/>
      <c r="C31" s="157"/>
      <c r="D31" s="161"/>
      <c r="E31" s="158"/>
      <c r="F31" s="158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5"/>
      <c r="U31" s="115"/>
      <c r="V31" s="115"/>
      <c r="W31" s="115"/>
      <c r="X31" s="115"/>
      <c r="Y31" s="115"/>
      <c r="Z31" s="115"/>
    </row>
    <row r="32" spans="1:26" ht="13.5" customHeight="1">
      <c r="A32" s="115"/>
      <c r="B32" s="156"/>
      <c r="C32" s="157"/>
      <c r="D32" s="161"/>
      <c r="E32" s="158"/>
      <c r="F32" s="158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5"/>
      <c r="U32" s="115"/>
      <c r="V32" s="115"/>
      <c r="W32" s="115"/>
      <c r="X32" s="115"/>
      <c r="Y32" s="115"/>
      <c r="Z32" s="115"/>
    </row>
    <row r="33" spans="1:26" ht="18.75" customHeight="1">
      <c r="A33" s="115"/>
      <c r="B33" s="289" t="s">
        <v>138</v>
      </c>
      <c r="C33" s="283"/>
      <c r="D33" s="283"/>
      <c r="E33" s="283"/>
      <c r="F33" s="283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5"/>
      <c r="U33" s="115"/>
      <c r="V33" s="115"/>
      <c r="W33" s="115"/>
      <c r="X33" s="115"/>
      <c r="Y33" s="115"/>
      <c r="Z33" s="115"/>
    </row>
    <row r="34" spans="1:26" ht="7.5" customHeight="1">
      <c r="A34" s="115"/>
      <c r="B34" s="159"/>
      <c r="C34" s="159"/>
      <c r="D34" s="159"/>
      <c r="E34" s="159"/>
      <c r="F34" s="159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5"/>
      <c r="U34" s="115"/>
      <c r="V34" s="115"/>
      <c r="W34" s="115"/>
      <c r="X34" s="115"/>
      <c r="Y34" s="115"/>
      <c r="Z34" s="115"/>
    </row>
    <row r="35" spans="1:26" ht="7.5" customHeight="1">
      <c r="A35" s="115"/>
      <c r="B35" s="159"/>
      <c r="C35" s="159"/>
      <c r="D35" s="159"/>
      <c r="E35" s="159"/>
      <c r="F35" s="159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5"/>
      <c r="U35" s="115"/>
      <c r="V35" s="115"/>
      <c r="W35" s="115"/>
      <c r="X35" s="115"/>
      <c r="Y35" s="115"/>
      <c r="Z35" s="115"/>
    </row>
    <row r="36" spans="1:26" ht="18.75" customHeight="1">
      <c r="A36" s="115"/>
      <c r="B36" s="119" t="s">
        <v>106</v>
      </c>
      <c r="C36" s="116"/>
      <c r="D36" s="117"/>
      <c r="E36" s="159"/>
      <c r="F36" s="159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5"/>
      <c r="U36" s="115"/>
      <c r="V36" s="115"/>
      <c r="W36" s="115"/>
      <c r="X36" s="115"/>
      <c r="Y36" s="115"/>
      <c r="Z36" s="115"/>
    </row>
    <row r="37" spans="1:26" ht="7.5" customHeight="1">
      <c r="A37" s="115"/>
      <c r="B37" s="159"/>
      <c r="C37" s="159"/>
      <c r="D37" s="159"/>
      <c r="E37" s="159"/>
      <c r="F37" s="159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5"/>
      <c r="U37" s="115"/>
      <c r="V37" s="115"/>
      <c r="W37" s="115"/>
      <c r="X37" s="115"/>
      <c r="Y37" s="115"/>
      <c r="Z37" s="115"/>
    </row>
    <row r="38" spans="1:26" ht="7.5" customHeight="1">
      <c r="A38" s="115"/>
      <c r="B38" s="159"/>
      <c r="C38" s="159"/>
      <c r="D38" s="159"/>
      <c r="E38" s="159"/>
      <c r="F38" s="159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5"/>
      <c r="U38" s="115"/>
      <c r="V38" s="115"/>
      <c r="W38" s="115"/>
      <c r="X38" s="115"/>
      <c r="Y38" s="115"/>
      <c r="Z38" s="115"/>
    </row>
    <row r="39" spans="1:26" ht="28.5" customHeight="1">
      <c r="A39" s="121"/>
      <c r="B39" s="122" t="s">
        <v>107</v>
      </c>
      <c r="C39" s="123">
        <v>2025</v>
      </c>
      <c r="D39" s="122">
        <v>2024</v>
      </c>
      <c r="E39" s="123" t="s">
        <v>3</v>
      </c>
      <c r="F39" s="123" t="s">
        <v>4</v>
      </c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21"/>
      <c r="U39" s="121"/>
      <c r="V39" s="121"/>
      <c r="W39" s="121"/>
      <c r="X39" s="121"/>
      <c r="Y39" s="121"/>
      <c r="Z39" s="121"/>
    </row>
    <row r="40" spans="1:26" ht="17.25" customHeight="1">
      <c r="A40" s="121"/>
      <c r="B40" s="107" t="s">
        <v>139</v>
      </c>
      <c r="C40" s="108">
        <f>3062482.5+479142.74</f>
        <v>3541625.24</v>
      </c>
      <c r="D40" s="108">
        <f>3062482.5+479142.74</f>
        <v>3541625.24</v>
      </c>
      <c r="E40" s="160">
        <f>+C40-D40</f>
        <v>0</v>
      </c>
      <c r="F40" s="160">
        <f>+E40/C40*100</f>
        <v>0</v>
      </c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21"/>
      <c r="U40" s="121"/>
      <c r="V40" s="121"/>
      <c r="W40" s="121"/>
      <c r="X40" s="121"/>
      <c r="Y40" s="121"/>
      <c r="Z40" s="121"/>
    </row>
    <row r="41" spans="1:26" ht="13.5" customHeight="1">
      <c r="A41" s="115"/>
      <c r="B41" s="116"/>
      <c r="C41" s="116"/>
      <c r="D41" s="117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5"/>
      <c r="U41" s="115"/>
      <c r="V41" s="115"/>
      <c r="W41" s="115"/>
      <c r="X41" s="115"/>
      <c r="Y41" s="115"/>
      <c r="Z41" s="115"/>
    </row>
    <row r="42" spans="1:26" ht="13.5" customHeight="1">
      <c r="A42" s="115"/>
      <c r="B42" s="116"/>
      <c r="C42" s="116"/>
      <c r="D42" s="117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5"/>
      <c r="U42" s="115"/>
      <c r="V42" s="115"/>
      <c r="W42" s="115"/>
      <c r="X42" s="115"/>
      <c r="Y42" s="115"/>
      <c r="Z42" s="115"/>
    </row>
    <row r="43" spans="1:26" ht="13.5" customHeight="1">
      <c r="A43" s="115"/>
      <c r="B43" s="119" t="s">
        <v>140</v>
      </c>
      <c r="C43" s="116"/>
      <c r="D43" s="117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5"/>
      <c r="U43" s="115"/>
      <c r="V43" s="115"/>
      <c r="W43" s="115"/>
      <c r="X43" s="115"/>
      <c r="Y43" s="115"/>
      <c r="Z43" s="115"/>
    </row>
    <row r="44" spans="1:26" ht="13.5" customHeight="1">
      <c r="A44" s="115"/>
      <c r="B44" s="119"/>
      <c r="C44" s="116"/>
      <c r="D44" s="117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5"/>
      <c r="U44" s="115"/>
      <c r="V44" s="115"/>
      <c r="W44" s="115"/>
      <c r="X44" s="115"/>
      <c r="Y44" s="115"/>
      <c r="Z44" s="115"/>
    </row>
    <row r="45" spans="1:26" ht="26.25" customHeight="1">
      <c r="A45" s="115"/>
      <c r="B45" s="162" t="s">
        <v>107</v>
      </c>
      <c r="C45" s="163">
        <v>2025</v>
      </c>
      <c r="D45" s="162">
        <v>2024</v>
      </c>
      <c r="E45" s="163" t="s">
        <v>3</v>
      </c>
      <c r="F45" s="163" t="s">
        <v>4</v>
      </c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5"/>
      <c r="U45" s="115"/>
      <c r="V45" s="115"/>
      <c r="W45" s="115"/>
      <c r="X45" s="115"/>
      <c r="Y45" s="115"/>
      <c r="Z45" s="115"/>
    </row>
    <row r="46" spans="1:26" s="168" customFormat="1" ht="8.25" customHeight="1">
      <c r="A46" s="164"/>
      <c r="B46" s="165"/>
      <c r="C46" s="166"/>
      <c r="D46" s="165"/>
      <c r="E46" s="166"/>
      <c r="F46" s="166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4"/>
      <c r="U46" s="164"/>
      <c r="V46" s="164"/>
      <c r="W46" s="164"/>
      <c r="X46" s="164"/>
      <c r="Y46" s="164"/>
      <c r="Z46" s="164"/>
    </row>
    <row r="47" spans="1:26" ht="23.25" customHeight="1">
      <c r="A47" s="115"/>
      <c r="B47" s="169" t="s">
        <v>141</v>
      </c>
      <c r="C47" s="170">
        <f>+C17+C30+C40</f>
        <v>77932265.379999995</v>
      </c>
      <c r="D47" s="170">
        <f>+D17+D30+D40</f>
        <v>58711466.689999998</v>
      </c>
      <c r="E47" s="170">
        <f>+E17+E30+E40</f>
        <v>19220798.690000005</v>
      </c>
      <c r="F47" s="170">
        <f>+E47/C47*100</f>
        <v>24.663467174063054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5"/>
      <c r="U47" s="115"/>
      <c r="V47" s="115"/>
      <c r="W47" s="115"/>
      <c r="X47" s="115"/>
      <c r="Y47" s="115"/>
      <c r="Z47" s="115"/>
    </row>
    <row r="48" spans="1:26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</row>
    <row r="49" spans="2:19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2:19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2:19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2:19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2:19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19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2:19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2:19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2:19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2:19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2:19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2:19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2:19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2:19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2:19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2:19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</row>
    <row r="65" spans="2:19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2:19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2:19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2:19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</row>
    <row r="69" spans="2:19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2:19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</row>
    <row r="71" spans="2:19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2:19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2:19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2:19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2:19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2:19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</row>
    <row r="77" spans="2:19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</row>
    <row r="78" spans="2:19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2:19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2:19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2:19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</row>
    <row r="82" spans="2:19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</row>
    <row r="83" spans="2:19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</row>
    <row r="84" spans="2:19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</row>
    <row r="85" spans="2:19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</row>
    <row r="86" spans="2:19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2:19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88" spans="2:19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</row>
    <row r="89" spans="2:19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</row>
    <row r="90" spans="2:19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</row>
    <row r="91" spans="2:19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</row>
    <row r="92" spans="2:19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</row>
    <row r="93" spans="2:19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</row>
    <row r="94" spans="2:19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</row>
    <row r="95" spans="2:19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</row>
    <row r="96" spans="2:19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</row>
    <row r="97" spans="2:19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</row>
    <row r="98" spans="2:19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</row>
    <row r="99" spans="2:19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</row>
    <row r="100" spans="2:19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</row>
    <row r="101" spans="2:19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</row>
    <row r="102" spans="2:19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</row>
    <row r="103" spans="2:19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</row>
    <row r="104" spans="2:19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</row>
    <row r="105" spans="2:19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</row>
    <row r="106" spans="2:19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</row>
    <row r="107" spans="2:19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</row>
    <row r="108" spans="2:19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</row>
    <row r="109" spans="2:19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</row>
    <row r="110" spans="2:19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</row>
    <row r="111" spans="2:19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</row>
    <row r="112" spans="2:19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</row>
    <row r="113" spans="2:19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</row>
    <row r="114" spans="2:19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</row>
    <row r="115" spans="2:19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</row>
    <row r="116" spans="2:19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</row>
    <row r="117" spans="2:19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</row>
    <row r="118" spans="2:19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</row>
    <row r="119" spans="2:19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</row>
    <row r="120" spans="2:19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</row>
    <row r="121" spans="2:19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</row>
    <row r="122" spans="2:19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</row>
    <row r="123" spans="2:19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</row>
    <row r="124" spans="2:19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</row>
    <row r="125" spans="2:19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</row>
    <row r="126" spans="2:19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</row>
    <row r="127" spans="2:19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</row>
    <row r="128" spans="2:19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</row>
    <row r="129" spans="2:19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</row>
    <row r="130" spans="2:19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</row>
    <row r="131" spans="2:19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</row>
    <row r="132" spans="2:19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</row>
    <row r="133" spans="2:19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</row>
    <row r="134" spans="2:19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</row>
    <row r="135" spans="2:19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</row>
    <row r="136" spans="2:19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</row>
    <row r="137" spans="2:19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</row>
    <row r="138" spans="2:19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</row>
    <row r="139" spans="2:19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</row>
    <row r="140" spans="2:19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</row>
    <row r="141" spans="2:19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</row>
    <row r="142" spans="2:19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</row>
    <row r="143" spans="2:19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</row>
    <row r="144" spans="2:19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</row>
    <row r="145" spans="2:19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</row>
    <row r="146" spans="2:19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</row>
    <row r="147" spans="2:19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</row>
    <row r="148" spans="2:19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</row>
    <row r="149" spans="2:19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</row>
    <row r="150" spans="2:19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</row>
    <row r="151" spans="2:19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</row>
    <row r="152" spans="2:19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</row>
    <row r="153" spans="2:19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</row>
    <row r="154" spans="2:19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</row>
    <row r="155" spans="2:19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</row>
    <row r="156" spans="2:19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</row>
    <row r="157" spans="2:19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</row>
    <row r="158" spans="2:19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</row>
    <row r="159" spans="2:19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</row>
    <row r="160" spans="2:19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</row>
    <row r="161" spans="2:19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</row>
    <row r="162" spans="2:19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</row>
    <row r="163" spans="2:19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</row>
    <row r="164" spans="2:19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</row>
    <row r="165" spans="2:19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</row>
    <row r="166" spans="2:19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</row>
    <row r="167" spans="2:19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</row>
    <row r="168" spans="2:19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</row>
    <row r="169" spans="2:19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</row>
    <row r="170" spans="2:19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</row>
    <row r="171" spans="2:19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</row>
    <row r="172" spans="2:19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</row>
    <row r="173" spans="2:19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</row>
    <row r="174" spans="2:19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</row>
    <row r="175" spans="2:19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</row>
    <row r="176" spans="2:19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</row>
    <row r="177" spans="2:19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</row>
    <row r="178" spans="2:19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</row>
    <row r="179" spans="2:19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</row>
    <row r="180" spans="2:19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</row>
    <row r="181" spans="2:19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</row>
    <row r="182" spans="2:19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</row>
    <row r="183" spans="2:19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</row>
    <row r="184" spans="2:19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</row>
    <row r="185" spans="2:19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</row>
    <row r="186" spans="2:19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</row>
    <row r="187" spans="2:19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</row>
    <row r="188" spans="2:19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</row>
    <row r="189" spans="2:19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</row>
    <row r="190" spans="2:19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</row>
    <row r="191" spans="2:19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</row>
    <row r="192" spans="2:19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</row>
    <row r="193" spans="2:19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</row>
    <row r="194" spans="2:19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</row>
    <row r="195" spans="2:19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</row>
    <row r="196" spans="2:19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</row>
    <row r="197" spans="2:19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</row>
    <row r="198" spans="2:19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</row>
    <row r="199" spans="2:19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</row>
    <row r="200" spans="2:19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</row>
    <row r="201" spans="2:19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</row>
    <row r="202" spans="2:19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</row>
    <row r="203" spans="2:19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</row>
    <row r="204" spans="2:19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</row>
    <row r="205" spans="2:19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</row>
    <row r="206" spans="2:19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</row>
    <row r="207" spans="2:19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</row>
    <row r="208" spans="2:19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</row>
    <row r="209" spans="2:19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</row>
    <row r="210" spans="2:19" ht="13.5" customHeight="1">
      <c r="B210" s="111"/>
      <c r="C210" s="111"/>
      <c r="D210" s="135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</row>
    <row r="211" spans="2:19" ht="13.5" customHeight="1">
      <c r="B211" s="111"/>
      <c r="C211" s="111"/>
      <c r="D211" s="135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</row>
    <row r="212" spans="2:19" ht="13.5" customHeight="1">
      <c r="B212" s="111"/>
      <c r="C212" s="111"/>
      <c r="D212" s="135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</row>
    <row r="213" spans="2:19" ht="13.5" customHeight="1">
      <c r="B213" s="111"/>
      <c r="C213" s="111"/>
      <c r="D213" s="135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</row>
    <row r="214" spans="2:19" ht="13.5" customHeight="1">
      <c r="B214" s="111"/>
      <c r="C214" s="111"/>
      <c r="D214" s="135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</row>
    <row r="215" spans="2:19" ht="13.5" customHeight="1">
      <c r="B215" s="111"/>
      <c r="C215" s="111"/>
      <c r="D215" s="135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</row>
    <row r="216" spans="2:19" ht="13.5" customHeight="1">
      <c r="B216" s="111"/>
      <c r="C216" s="111"/>
      <c r="D216" s="135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</row>
    <row r="217" spans="2:19" ht="13.5" customHeight="1">
      <c r="B217" s="111"/>
      <c r="C217" s="111"/>
      <c r="D217" s="135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</row>
    <row r="218" spans="2:19" ht="13.5" customHeight="1">
      <c r="B218" s="111"/>
      <c r="C218" s="111"/>
      <c r="D218" s="135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</row>
    <row r="219" spans="2:19" ht="13.5" customHeight="1">
      <c r="B219" s="111"/>
      <c r="C219" s="111"/>
      <c r="D219" s="135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</row>
    <row r="220" spans="2:19" ht="13.5" customHeight="1">
      <c r="B220" s="111"/>
      <c r="C220" s="111"/>
      <c r="D220" s="135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</row>
    <row r="221" spans="2:19" ht="13.5" customHeight="1">
      <c r="B221" s="111"/>
      <c r="C221" s="111"/>
      <c r="D221" s="135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</row>
    <row r="222" spans="2:19" ht="13.5" customHeight="1">
      <c r="B222" s="111"/>
      <c r="C222" s="111"/>
      <c r="D222" s="135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</row>
    <row r="223" spans="2:19" ht="13.5" customHeight="1">
      <c r="B223" s="111"/>
      <c r="C223" s="111"/>
      <c r="D223" s="135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</row>
    <row r="224" spans="2:19" ht="13.5" customHeight="1">
      <c r="B224" s="111"/>
      <c r="C224" s="111"/>
      <c r="D224" s="135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</row>
    <row r="225" spans="2:19" ht="13.5" customHeight="1">
      <c r="B225" s="111"/>
      <c r="C225" s="111"/>
      <c r="D225" s="135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</row>
    <row r="226" spans="2:19" ht="13.5" customHeight="1">
      <c r="B226" s="111"/>
      <c r="C226" s="111"/>
      <c r="D226" s="135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</row>
    <row r="227" spans="2:19" ht="13.5" customHeight="1">
      <c r="B227" s="111"/>
      <c r="C227" s="111"/>
      <c r="D227" s="135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</row>
    <row r="228" spans="2:19" ht="13.5" customHeight="1">
      <c r="B228" s="111"/>
      <c r="C228" s="111"/>
      <c r="D228" s="135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</row>
    <row r="229" spans="2:19" ht="13.5" customHeight="1">
      <c r="B229" s="111"/>
      <c r="C229" s="111"/>
      <c r="D229" s="135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</row>
    <row r="230" spans="2:19" ht="13.5" customHeight="1">
      <c r="B230" s="111"/>
      <c r="C230" s="111"/>
      <c r="D230" s="135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</row>
    <row r="231" spans="2:19" ht="13.5" customHeight="1">
      <c r="B231" s="111"/>
      <c r="C231" s="111"/>
      <c r="D231" s="135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</row>
    <row r="232" spans="2:19" ht="13.5" customHeight="1">
      <c r="B232" s="111"/>
      <c r="C232" s="111"/>
      <c r="D232" s="135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</row>
    <row r="233" spans="2:19" ht="13.5" customHeight="1">
      <c r="B233" s="111"/>
      <c r="C233" s="111"/>
      <c r="D233" s="135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</row>
    <row r="234" spans="2:19" ht="13.5" customHeight="1">
      <c r="B234" s="111"/>
      <c r="C234" s="111"/>
      <c r="D234" s="135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</row>
    <row r="235" spans="2:19" ht="13.5" customHeight="1">
      <c r="B235" s="111"/>
      <c r="C235" s="111"/>
      <c r="D235" s="135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</row>
    <row r="236" spans="2:19" ht="13.5" customHeight="1">
      <c r="B236" s="111"/>
      <c r="C236" s="111"/>
      <c r="D236" s="135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</row>
    <row r="237" spans="2:19" ht="13.5" customHeight="1">
      <c r="B237" s="111"/>
      <c r="C237" s="111"/>
      <c r="D237" s="135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</row>
    <row r="238" spans="2:19" ht="15.75" customHeight="1"/>
    <row r="239" spans="2:19" ht="15.75" customHeight="1"/>
    <row r="240" spans="2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33:F33"/>
    <mergeCell ref="B3:F3"/>
    <mergeCell ref="B7:F7"/>
    <mergeCell ref="B8:F8"/>
    <mergeCell ref="B9:F9"/>
    <mergeCell ref="B12:F12"/>
    <mergeCell ref="B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A3" sqref="A3:I3"/>
    </sheetView>
  </sheetViews>
  <sheetFormatPr baseColWidth="10" defaultColWidth="12.5703125" defaultRowHeight="15" customHeight="1"/>
  <cols>
    <col min="1" max="1" width="81" style="100" customWidth="1"/>
    <col min="2" max="2" width="10.42578125" style="100" customWidth="1"/>
    <col min="3" max="3" width="16.7109375" style="100" customWidth="1"/>
    <col min="4" max="4" width="1.7109375" style="100" customWidth="1"/>
    <col min="5" max="5" width="16.7109375" style="100" customWidth="1"/>
    <col min="6" max="6" width="1.7109375" style="100" customWidth="1"/>
    <col min="7" max="7" width="16.7109375" style="100" customWidth="1"/>
    <col min="8" max="8" width="1.7109375" style="100" customWidth="1"/>
    <col min="9" max="9" width="16.7109375" style="100" customWidth="1"/>
    <col min="10" max="16384" width="12.5703125" style="100"/>
  </cols>
  <sheetData>
    <row r="1" spans="1:9" ht="99.95" customHeight="1">
      <c r="A1" s="267"/>
      <c r="B1" s="267"/>
      <c r="C1" s="267"/>
      <c r="D1" s="267"/>
      <c r="E1" s="267"/>
      <c r="F1" s="267"/>
      <c r="G1" s="267"/>
      <c r="H1" s="267"/>
      <c r="I1" s="267"/>
    </row>
    <row r="2" spans="1:9" ht="15.95" customHeight="1">
      <c r="A2" s="272" t="s">
        <v>191</v>
      </c>
      <c r="B2" s="272"/>
      <c r="C2" s="272"/>
      <c r="D2" s="272"/>
      <c r="E2" s="272"/>
      <c r="F2" s="272"/>
      <c r="G2" s="272"/>
      <c r="H2" s="272"/>
      <c r="I2" s="272"/>
    </row>
    <row r="3" spans="1:9" s="231" customFormat="1" ht="15.95" customHeight="1">
      <c r="A3" s="268" t="s">
        <v>38</v>
      </c>
      <c r="B3" s="269"/>
      <c r="C3" s="269"/>
      <c r="D3" s="269"/>
      <c r="E3" s="269"/>
      <c r="F3" s="269"/>
      <c r="G3" s="269"/>
      <c r="H3" s="269"/>
      <c r="I3" s="269"/>
    </row>
    <row r="4" spans="1:9" ht="15.95" customHeight="1">
      <c r="A4" s="270" t="s">
        <v>77</v>
      </c>
      <c r="B4" s="271"/>
      <c r="C4" s="271"/>
      <c r="D4" s="271"/>
      <c r="E4" s="271"/>
      <c r="F4" s="271"/>
      <c r="G4" s="271"/>
      <c r="H4" s="271"/>
      <c r="I4" s="271"/>
    </row>
    <row r="5" spans="1:9" ht="15.95" customHeight="1">
      <c r="A5" s="270" t="s">
        <v>1</v>
      </c>
      <c r="B5" s="271"/>
      <c r="C5" s="271"/>
      <c r="D5" s="271"/>
      <c r="E5" s="271"/>
      <c r="F5" s="271"/>
      <c r="G5" s="271"/>
      <c r="H5" s="271"/>
      <c r="I5" s="271"/>
    </row>
    <row r="6" spans="1:9" ht="15.95" customHeight="1">
      <c r="A6" s="72"/>
      <c r="B6" s="232"/>
      <c r="C6" s="232"/>
      <c r="D6" s="232"/>
      <c r="E6" s="232"/>
      <c r="F6" s="232"/>
      <c r="G6" s="232"/>
      <c r="H6" s="232"/>
      <c r="I6" s="232"/>
    </row>
    <row r="7" spans="1:9" ht="30" customHeight="1">
      <c r="A7" s="79"/>
      <c r="B7" s="79"/>
      <c r="C7" s="5">
        <v>2025</v>
      </c>
      <c r="D7" s="72"/>
      <c r="E7" s="5">
        <v>2024</v>
      </c>
      <c r="F7" s="80"/>
      <c r="G7" s="97" t="s">
        <v>3</v>
      </c>
      <c r="H7" s="8"/>
      <c r="I7" s="98" t="s">
        <v>4</v>
      </c>
    </row>
    <row r="8" spans="1:9" ht="24.95" customHeight="1">
      <c r="A8" s="81" t="s">
        <v>39</v>
      </c>
      <c r="B8" s="75"/>
      <c r="C8" s="80"/>
      <c r="D8" s="80"/>
      <c r="E8" s="80"/>
      <c r="F8" s="45"/>
      <c r="G8" s="45"/>
      <c r="H8" s="77"/>
      <c r="I8" s="77"/>
    </row>
    <row r="9" spans="1:9" ht="15.95" customHeight="1">
      <c r="A9" s="67" t="s">
        <v>192</v>
      </c>
      <c r="B9" s="73"/>
      <c r="C9" s="57">
        <f>1110841876+58337779</f>
        <v>1169179655</v>
      </c>
      <c r="D9" s="57"/>
      <c r="E9" s="57">
        <f>2169682972.66+95000000</f>
        <v>2264682972.6599998</v>
      </c>
      <c r="F9" s="82"/>
      <c r="G9" s="58">
        <f t="shared" ref="G9:G12" si="0">C9-E9</f>
        <v>-1095503317.6599998</v>
      </c>
      <c r="H9" s="78"/>
      <c r="I9" s="83">
        <f>+G9/C9</f>
        <v>-0.9369845882752722</v>
      </c>
    </row>
    <row r="10" spans="1:9" ht="15.95" customHeight="1">
      <c r="A10" s="67" t="s">
        <v>193</v>
      </c>
      <c r="B10" s="73"/>
      <c r="C10" s="57">
        <v>29167269.98</v>
      </c>
      <c r="D10" s="57"/>
      <c r="E10" s="57">
        <v>54834480.240000002</v>
      </c>
      <c r="F10" s="82"/>
      <c r="G10" s="58">
        <f t="shared" si="0"/>
        <v>-25667210.260000002</v>
      </c>
      <c r="H10" s="77"/>
      <c r="I10" s="83">
        <f>+G10/C10</f>
        <v>-0.88000043465158073</v>
      </c>
    </row>
    <row r="11" spans="1:9" ht="15.95" customHeight="1">
      <c r="A11" s="67" t="s">
        <v>194</v>
      </c>
      <c r="B11" s="73"/>
      <c r="C11" s="57">
        <v>14162814.27</v>
      </c>
      <c r="D11" s="57"/>
      <c r="E11" s="57">
        <v>22160976</v>
      </c>
      <c r="F11" s="82"/>
      <c r="G11" s="58">
        <f t="shared" si="0"/>
        <v>-7998161.7300000004</v>
      </c>
      <c r="H11" s="77"/>
      <c r="I11" s="83">
        <f>+G11/C11</f>
        <v>-0.56472969125507011</v>
      </c>
    </row>
    <row r="12" spans="1:9" ht="15.95" customHeight="1">
      <c r="A12" s="67" t="s">
        <v>195</v>
      </c>
      <c r="B12" s="73"/>
      <c r="C12" s="84">
        <v>0</v>
      </c>
      <c r="D12" s="57"/>
      <c r="E12" s="84">
        <v>0</v>
      </c>
      <c r="F12" s="82"/>
      <c r="G12" s="85">
        <f t="shared" si="0"/>
        <v>0</v>
      </c>
      <c r="H12" s="77"/>
      <c r="I12" s="86" t="str">
        <f>IF(C12=0,"0.00%",G12/C12)</f>
        <v>0.00%</v>
      </c>
    </row>
    <row r="13" spans="1:9" ht="24.95" customHeight="1">
      <c r="A13" s="81" t="s">
        <v>40</v>
      </c>
      <c r="B13" s="75"/>
      <c r="C13" s="59">
        <f>SUM(C9:C12)</f>
        <v>1212509739.25</v>
      </c>
      <c r="D13" s="59"/>
      <c r="E13" s="59">
        <f>SUM(E9:E12)</f>
        <v>2341678428.8999996</v>
      </c>
      <c r="F13" s="82"/>
      <c r="G13" s="54">
        <f>SUM(G9:G12)</f>
        <v>-1129168689.6499999</v>
      </c>
      <c r="H13" s="77"/>
      <c r="I13" s="87">
        <f>+G13/C13*100</f>
        <v>-93.126566583164035</v>
      </c>
    </row>
    <row r="14" spans="1:9" ht="15.95" customHeight="1">
      <c r="A14" s="81"/>
      <c r="B14" s="75"/>
      <c r="C14" s="59"/>
      <c r="D14" s="59"/>
      <c r="E14" s="59"/>
      <c r="F14" s="82"/>
      <c r="G14" s="54"/>
      <c r="H14" s="77"/>
      <c r="I14" s="88"/>
    </row>
    <row r="15" spans="1:9" ht="15.95" customHeight="1">
      <c r="A15" s="81"/>
      <c r="B15" s="75"/>
      <c r="C15" s="59"/>
      <c r="D15" s="59"/>
      <c r="E15" s="59"/>
      <c r="F15" s="82"/>
      <c r="G15" s="54"/>
      <c r="H15" s="77"/>
      <c r="I15" s="88"/>
    </row>
    <row r="16" spans="1:9" ht="24.95" customHeight="1">
      <c r="A16" s="81" t="s">
        <v>41</v>
      </c>
      <c r="B16" s="89"/>
      <c r="C16" s="59"/>
      <c r="D16" s="59"/>
      <c r="E16" s="59"/>
      <c r="F16" s="82"/>
      <c r="G16" s="59"/>
      <c r="H16" s="77"/>
      <c r="I16" s="88"/>
    </row>
    <row r="17" spans="1:9" ht="15.95" customHeight="1">
      <c r="A17" s="67" t="s">
        <v>196</v>
      </c>
      <c r="B17" s="74" t="s">
        <v>42</v>
      </c>
      <c r="C17" s="57">
        <v>400527071.13</v>
      </c>
      <c r="D17" s="57"/>
      <c r="E17" s="57">
        <v>942867534.26999998</v>
      </c>
      <c r="F17" s="82"/>
      <c r="G17" s="58">
        <f t="shared" ref="G17:G24" si="1">C17-E17</f>
        <v>-542340463.13999999</v>
      </c>
      <c r="H17" s="78"/>
      <c r="I17" s="83">
        <f>+G17/C17</f>
        <v>-1.3540669338776636</v>
      </c>
    </row>
    <row r="18" spans="1:9" ht="15.95" customHeight="1">
      <c r="A18" s="67" t="s">
        <v>197</v>
      </c>
      <c r="B18" s="74" t="s">
        <v>43</v>
      </c>
      <c r="C18" s="57">
        <v>29604975.129999999</v>
      </c>
      <c r="D18" s="57"/>
      <c r="E18" s="57">
        <v>74386074.700000003</v>
      </c>
      <c r="F18" s="82"/>
      <c r="G18" s="58">
        <f t="shared" si="1"/>
        <v>-44781099.570000008</v>
      </c>
      <c r="H18" s="77"/>
      <c r="I18" s="83">
        <f>+G18/C18</f>
        <v>-1.5126207461198435</v>
      </c>
    </row>
    <row r="19" spans="1:9" ht="15.95" customHeight="1">
      <c r="A19" s="67" t="s">
        <v>198</v>
      </c>
      <c r="B19" s="74" t="s">
        <v>44</v>
      </c>
      <c r="C19" s="57">
        <v>9597848.6799999997</v>
      </c>
      <c r="D19" s="57"/>
      <c r="E19" s="57">
        <v>35765410.700000003</v>
      </c>
      <c r="F19" s="82"/>
      <c r="G19" s="58">
        <f t="shared" si="1"/>
        <v>-26167562.020000003</v>
      </c>
      <c r="H19" s="77"/>
      <c r="I19" s="83">
        <f t="shared" ref="I19" si="2">+G19/C19</f>
        <v>-2.7263986850019815</v>
      </c>
    </row>
    <row r="20" spans="1:9" ht="15.95" customHeight="1">
      <c r="A20" s="67" t="s">
        <v>199</v>
      </c>
      <c r="B20" s="74" t="s">
        <v>45</v>
      </c>
      <c r="C20" s="57">
        <v>0</v>
      </c>
      <c r="D20" s="57"/>
      <c r="E20" s="57">
        <v>0</v>
      </c>
      <c r="F20" s="82"/>
      <c r="G20" s="58">
        <f t="shared" si="1"/>
        <v>0</v>
      </c>
      <c r="H20" s="77"/>
      <c r="I20" s="83">
        <v>0</v>
      </c>
    </row>
    <row r="21" spans="1:9" ht="15.95" customHeight="1">
      <c r="A21" s="67" t="s">
        <v>200</v>
      </c>
      <c r="B21" s="73"/>
      <c r="C21" s="57">
        <v>0</v>
      </c>
      <c r="D21" s="57"/>
      <c r="E21" s="57">
        <v>0</v>
      </c>
      <c r="F21" s="82"/>
      <c r="G21" s="58">
        <f t="shared" si="1"/>
        <v>0</v>
      </c>
      <c r="H21" s="78"/>
      <c r="I21" s="83">
        <v>0</v>
      </c>
    </row>
    <row r="22" spans="1:9" ht="15.95" customHeight="1">
      <c r="A22" s="67" t="s">
        <v>201</v>
      </c>
      <c r="B22" s="74" t="s">
        <v>46</v>
      </c>
      <c r="C22" s="57">
        <v>12531292.27</v>
      </c>
      <c r="D22" s="57"/>
      <c r="E22" s="57">
        <v>110467504.98999999</v>
      </c>
      <c r="F22" s="82"/>
      <c r="G22" s="58">
        <f t="shared" si="1"/>
        <v>-97936212.719999999</v>
      </c>
      <c r="H22" s="78"/>
      <c r="I22" s="83">
        <f>+G22/C22</f>
        <v>-7.8153322586258698</v>
      </c>
    </row>
    <row r="23" spans="1:9" ht="15.95" customHeight="1">
      <c r="A23" s="67" t="s">
        <v>202</v>
      </c>
      <c r="B23" s="74" t="s">
        <v>47</v>
      </c>
      <c r="C23" s="57">
        <v>17285620.52</v>
      </c>
      <c r="D23" s="57"/>
      <c r="E23" s="57">
        <v>46778476.490000002</v>
      </c>
      <c r="F23" s="82"/>
      <c r="G23" s="58">
        <f t="shared" si="1"/>
        <v>-29492855.970000003</v>
      </c>
      <c r="H23" s="77"/>
      <c r="I23" s="90" t="s">
        <v>48</v>
      </c>
    </row>
    <row r="24" spans="1:9" ht="15.95" customHeight="1">
      <c r="A24" s="67" t="s">
        <v>203</v>
      </c>
      <c r="B24" s="73"/>
      <c r="C24" s="84">
        <v>0</v>
      </c>
      <c r="D24" s="57"/>
      <c r="E24" s="84">
        <v>0</v>
      </c>
      <c r="F24" s="82"/>
      <c r="G24" s="85">
        <f t="shared" si="1"/>
        <v>0</v>
      </c>
      <c r="H24" s="77"/>
      <c r="I24" s="85" t="s">
        <v>48</v>
      </c>
    </row>
    <row r="25" spans="1:9" ht="24.95" customHeight="1">
      <c r="A25" s="81" t="s">
        <v>49</v>
      </c>
      <c r="B25" s="75"/>
      <c r="C25" s="59">
        <f>SUM(C17:C24)</f>
        <v>469546807.72999996</v>
      </c>
      <c r="D25" s="59"/>
      <c r="E25" s="59">
        <f>SUM(E17:E24)</f>
        <v>1210265001.1500001</v>
      </c>
      <c r="F25" s="82"/>
      <c r="G25" s="54">
        <f>SUM(G17:G24)</f>
        <v>-740718193.42000008</v>
      </c>
      <c r="H25" s="77"/>
      <c r="I25" s="91">
        <f>+G25/C25</f>
        <v>-1.577517259676334</v>
      </c>
    </row>
    <row r="26" spans="1:9" ht="15.95" customHeight="1">
      <c r="A26" s="81"/>
      <c r="B26" s="75"/>
      <c r="C26" s="59"/>
      <c r="D26" s="59"/>
      <c r="E26" s="59"/>
      <c r="F26" s="82"/>
      <c r="G26" s="54"/>
      <c r="H26" s="77"/>
      <c r="I26" s="88"/>
    </row>
    <row r="27" spans="1:9" ht="15.95" customHeight="1">
      <c r="A27" s="81"/>
      <c r="B27" s="75"/>
      <c r="C27" s="59"/>
      <c r="D27" s="59"/>
      <c r="E27" s="59"/>
      <c r="F27" s="82"/>
      <c r="G27" s="54"/>
      <c r="H27" s="77"/>
      <c r="I27" s="88"/>
    </row>
    <row r="28" spans="1:9" ht="15.95" customHeight="1">
      <c r="A28" s="67" t="s">
        <v>204</v>
      </c>
      <c r="B28" s="73"/>
      <c r="C28" s="57">
        <v>0</v>
      </c>
      <c r="D28" s="57"/>
      <c r="E28" s="57">
        <v>0</v>
      </c>
      <c r="F28" s="82"/>
      <c r="G28" s="58">
        <v>0</v>
      </c>
      <c r="H28" s="77"/>
      <c r="I28" s="92" t="s">
        <v>48</v>
      </c>
    </row>
    <row r="29" spans="1:9" ht="15.95" customHeight="1">
      <c r="A29" s="67" t="s">
        <v>205</v>
      </c>
      <c r="B29" s="73"/>
      <c r="C29" s="84">
        <v>0</v>
      </c>
      <c r="D29" s="57"/>
      <c r="E29" s="84">
        <v>0</v>
      </c>
      <c r="F29" s="82"/>
      <c r="G29" s="85">
        <v>0</v>
      </c>
      <c r="H29" s="77"/>
      <c r="I29" s="86" t="str">
        <f>IF(C29=0,"0.00%",G29/C29)</f>
        <v>0.00%</v>
      </c>
    </row>
    <row r="30" spans="1:9" ht="24.95" customHeight="1" thickBot="1">
      <c r="A30" s="81" t="s">
        <v>206</v>
      </c>
      <c r="B30" s="75"/>
      <c r="C30" s="93">
        <f>+C13-C25-C28-C29</f>
        <v>742962931.51999998</v>
      </c>
      <c r="D30" s="59"/>
      <c r="E30" s="93">
        <f>+E13-E25-E28-E29</f>
        <v>1131413427.7499995</v>
      </c>
      <c r="F30" s="82"/>
      <c r="G30" s="18">
        <f>+G13-G25-G28-G29</f>
        <v>-388450496.22999978</v>
      </c>
      <c r="H30" s="77"/>
      <c r="I30" s="20">
        <f>+G30/C30</f>
        <v>-0.52283967308474388</v>
      </c>
    </row>
    <row r="31" spans="1:9" ht="15.95" customHeight="1" thickTop="1">
      <c r="A31" s="81"/>
      <c r="B31" s="75"/>
      <c r="C31" s="54"/>
      <c r="D31" s="54"/>
      <c r="E31" s="54"/>
      <c r="F31" s="82"/>
      <c r="G31" s="54"/>
      <c r="H31" s="77"/>
      <c r="I31" s="94"/>
    </row>
    <row r="32" spans="1:9" ht="15.75" customHeight="1">
      <c r="A32" s="81"/>
      <c r="B32" s="75"/>
      <c r="C32" s="54"/>
      <c r="D32" s="54"/>
      <c r="E32" s="54"/>
      <c r="F32" s="82"/>
      <c r="G32" s="54"/>
      <c r="H32" s="77"/>
      <c r="I32" s="94"/>
    </row>
    <row r="33" spans="1:9" ht="15.75" customHeight="1">
      <c r="A33" s="81"/>
      <c r="B33" s="75"/>
      <c r="C33" s="54"/>
      <c r="D33" s="54"/>
      <c r="E33" s="54"/>
      <c r="F33" s="82"/>
      <c r="G33" s="54"/>
      <c r="H33" s="77"/>
      <c r="I33" s="94"/>
    </row>
    <row r="34" spans="1:9" ht="90" customHeight="1">
      <c r="A34" s="230"/>
      <c r="B34" s="17"/>
      <c r="C34" s="259"/>
      <c r="D34" s="259"/>
      <c r="E34" s="259"/>
      <c r="F34" s="259"/>
      <c r="G34" s="259"/>
    </row>
    <row r="35" spans="1:9" ht="15.75" customHeight="1">
      <c r="A35" s="75"/>
      <c r="B35" s="75"/>
      <c r="C35" s="54"/>
      <c r="D35" s="54"/>
      <c r="E35" s="54"/>
      <c r="F35" s="78"/>
      <c r="G35" s="78"/>
      <c r="H35" s="77"/>
      <c r="I35" s="77"/>
    </row>
  </sheetData>
  <mergeCells count="6">
    <mergeCell ref="C34:G34"/>
    <mergeCell ref="A1:I1"/>
    <mergeCell ref="A3:I3"/>
    <mergeCell ref="A4:I4"/>
    <mergeCell ref="A5:I5"/>
    <mergeCell ref="A2:I2"/>
  </mergeCells>
  <printOptions horizontalCentered="1"/>
  <pageMargins left="0.59055118110236227" right="0.59055118110236227" top="0.39370078740157483" bottom="0.78740157480314965" header="0" footer="0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workbookViewId="0">
      <selection sqref="A1:XFD1048576"/>
    </sheetView>
  </sheetViews>
  <sheetFormatPr baseColWidth="10" defaultColWidth="12.5703125" defaultRowHeight="12.75"/>
  <cols>
    <col min="1" max="1" width="3.28515625" customWidth="1"/>
    <col min="2" max="3" width="19.5703125" customWidth="1"/>
    <col min="4" max="4" width="20.28515625" customWidth="1"/>
    <col min="5" max="5" width="20.5703125" customWidth="1"/>
    <col min="6" max="6" width="22.5703125" customWidth="1"/>
    <col min="7" max="17" width="10.140625" customWidth="1"/>
    <col min="18" max="26" width="10" customWidth="1"/>
  </cols>
  <sheetData>
    <row r="1" spans="1:26" ht="13.5" customHeight="1">
      <c r="A1" s="171"/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6" ht="13.5" customHeight="1">
      <c r="A2" s="171"/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6" ht="25.5" customHeight="1">
      <c r="A3" s="171"/>
      <c r="B3" s="280" t="s">
        <v>0</v>
      </c>
      <c r="C3" s="281"/>
      <c r="D3" s="281"/>
      <c r="E3" s="281"/>
      <c r="F3" s="28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21" customHeight="1">
      <c r="A5" s="115"/>
      <c r="B5" s="282" t="s">
        <v>142</v>
      </c>
      <c r="C5" s="283"/>
      <c r="D5" s="283"/>
      <c r="E5" s="283"/>
      <c r="F5" s="28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5.75">
      <c r="A6" s="115"/>
      <c r="B6" s="284" t="s">
        <v>119</v>
      </c>
      <c r="C6" s="283"/>
      <c r="D6" s="283"/>
      <c r="E6" s="283"/>
      <c r="F6" s="283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15.75">
      <c r="A7" s="115"/>
      <c r="B7" s="284" t="s">
        <v>120</v>
      </c>
      <c r="C7" s="283"/>
      <c r="D7" s="283"/>
      <c r="E7" s="283"/>
      <c r="F7" s="283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5.75">
      <c r="A8" s="115"/>
      <c r="B8" s="116"/>
      <c r="C8" s="116"/>
      <c r="D8" s="117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13.5" customHeight="1">
      <c r="A11" s="115"/>
      <c r="B11" s="116"/>
      <c r="C11" s="116"/>
      <c r="D11" s="117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8" customHeight="1">
      <c r="A12" s="171"/>
      <c r="B12" s="172" t="s">
        <v>107</v>
      </c>
      <c r="C12" s="172" t="s">
        <v>143</v>
      </c>
      <c r="D12" s="173" t="s">
        <v>144</v>
      </c>
      <c r="E12" s="173" t="s">
        <v>145</v>
      </c>
      <c r="F12" s="173" t="s">
        <v>146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12" customHeight="1">
      <c r="A13" s="171"/>
      <c r="B13" s="174" t="s">
        <v>147</v>
      </c>
      <c r="C13" s="175">
        <v>2069675140.4000001</v>
      </c>
      <c r="D13" s="175">
        <v>100007832.26000001</v>
      </c>
      <c r="E13" s="175">
        <v>22160976</v>
      </c>
      <c r="F13" s="175">
        <f t="shared" ref="F13:F14" si="0">SUM(C13:E13)</f>
        <v>2191843948.6600003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6" ht="12" customHeight="1">
      <c r="A14" s="171"/>
      <c r="B14" s="174" t="s">
        <v>148</v>
      </c>
      <c r="C14" s="175">
        <v>-1032824464.01</v>
      </c>
      <c r="D14" s="175">
        <v>-74455095.890000001</v>
      </c>
      <c r="E14" s="175">
        <v>-7985441.25</v>
      </c>
      <c r="F14" s="175">
        <f t="shared" si="0"/>
        <v>-1115265001.1500001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71"/>
      <c r="S14" s="171"/>
      <c r="T14" s="171"/>
      <c r="U14" s="171"/>
      <c r="V14" s="171"/>
      <c r="W14" s="171"/>
      <c r="X14" s="171"/>
      <c r="Y14" s="171"/>
      <c r="Z14" s="171"/>
    </row>
    <row r="15" spans="1:26" ht="12" customHeight="1">
      <c r="A15" s="171"/>
      <c r="B15" s="174" t="s">
        <v>149</v>
      </c>
      <c r="C15" s="175">
        <f t="shared" ref="C15:F15" si="1">SUM(C13:C14)</f>
        <v>1036850676.3900001</v>
      </c>
      <c r="D15" s="175">
        <f t="shared" si="1"/>
        <v>25552736.370000005</v>
      </c>
      <c r="E15" s="175">
        <f t="shared" si="1"/>
        <v>14175534.75</v>
      </c>
      <c r="F15" s="175">
        <f t="shared" si="1"/>
        <v>1076578947.5100002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71"/>
      <c r="S15" s="171"/>
      <c r="T15" s="171"/>
      <c r="U15" s="171"/>
      <c r="V15" s="171"/>
      <c r="W15" s="171"/>
      <c r="X15" s="171"/>
      <c r="Y15" s="171"/>
      <c r="Z15" s="171"/>
    </row>
    <row r="16" spans="1:26" ht="12" customHeight="1">
      <c r="A16" s="171"/>
      <c r="B16" s="176" t="s">
        <v>150</v>
      </c>
      <c r="C16" s="177">
        <f t="shared" ref="C16:F16" si="2">+C15/C13</f>
        <v>0.50097266771519078</v>
      </c>
      <c r="D16" s="177">
        <f t="shared" si="2"/>
        <v>0.2555073516998958</v>
      </c>
      <c r="E16" s="177">
        <f t="shared" si="2"/>
        <v>0.63966202345961654</v>
      </c>
      <c r="F16" s="177">
        <f t="shared" si="2"/>
        <v>0.49117499818733656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ht="12" customHeight="1">
      <c r="A17" s="171"/>
      <c r="B17" s="95"/>
      <c r="C17" s="95"/>
      <c r="D17" s="96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6" ht="12" customHeight="1">
      <c r="A18" s="171"/>
      <c r="B18" s="95"/>
      <c r="C18" s="95"/>
      <c r="D18" s="96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71"/>
      <c r="S18" s="171"/>
      <c r="T18" s="171"/>
      <c r="U18" s="171"/>
      <c r="V18" s="171"/>
      <c r="W18" s="171"/>
      <c r="X18" s="171"/>
      <c r="Y18" s="171"/>
      <c r="Z18" s="171"/>
    </row>
    <row r="19" spans="1:26" ht="12" customHeight="1">
      <c r="A19" s="171"/>
      <c r="B19" s="294" t="s">
        <v>151</v>
      </c>
      <c r="C19" s="281"/>
      <c r="D19" s="281"/>
      <c r="E19" s="281"/>
      <c r="F19" s="281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71"/>
      <c r="S19" s="171"/>
      <c r="T19" s="171"/>
      <c r="U19" s="171"/>
      <c r="V19" s="171"/>
      <c r="W19" s="171"/>
      <c r="X19" s="171"/>
      <c r="Y19" s="171"/>
      <c r="Z19" s="171"/>
    </row>
    <row r="20" spans="1:26" ht="12" customHeight="1">
      <c r="A20" s="171"/>
      <c r="B20" s="179"/>
      <c r="C20" s="179"/>
      <c r="D20" s="178"/>
      <c r="E20" s="179"/>
      <c r="F20" s="180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71"/>
      <c r="S20" s="171"/>
      <c r="T20" s="171"/>
      <c r="U20" s="171"/>
      <c r="V20" s="171"/>
      <c r="W20" s="171"/>
      <c r="X20" s="171"/>
      <c r="Y20" s="171"/>
      <c r="Z20" s="171"/>
    </row>
    <row r="21" spans="1:26" ht="12" customHeight="1">
      <c r="A21" s="171"/>
      <c r="B21" s="179"/>
      <c r="C21" s="181" t="s">
        <v>152</v>
      </c>
      <c r="D21" s="182"/>
      <c r="E21" s="171"/>
      <c r="F21" s="182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71"/>
      <c r="S21" s="171"/>
      <c r="T21" s="171"/>
      <c r="U21" s="171"/>
      <c r="V21" s="171"/>
      <c r="W21" s="171"/>
      <c r="X21" s="171"/>
      <c r="Y21" s="171"/>
      <c r="Z21" s="171"/>
    </row>
    <row r="22" spans="1:26" ht="12" customHeight="1">
      <c r="A22" s="171"/>
      <c r="B22" s="293" t="s">
        <v>153</v>
      </c>
      <c r="C22" s="281"/>
      <c r="D22" s="181" t="s">
        <v>154</v>
      </c>
      <c r="E22" s="181" t="s">
        <v>155</v>
      </c>
      <c r="F22" s="179" t="s">
        <v>156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71"/>
      <c r="S22" s="171"/>
      <c r="T22" s="171"/>
      <c r="U22" s="171"/>
      <c r="V22" s="171"/>
      <c r="W22" s="171"/>
      <c r="X22" s="171"/>
      <c r="Y22" s="171"/>
      <c r="Z22" s="171"/>
    </row>
    <row r="23" spans="1:26" ht="12" customHeight="1">
      <c r="A23" s="171"/>
      <c r="B23" s="179"/>
      <c r="C23" s="179"/>
      <c r="D23" s="179"/>
      <c r="E23" s="179"/>
      <c r="F23" s="178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71"/>
      <c r="S23" s="171"/>
      <c r="T23" s="171"/>
      <c r="U23" s="171"/>
      <c r="V23" s="171"/>
      <c r="W23" s="171"/>
      <c r="X23" s="171"/>
      <c r="Y23" s="171"/>
      <c r="Z23" s="171"/>
    </row>
    <row r="24" spans="1:26" ht="12" customHeight="1">
      <c r="A24" s="171"/>
      <c r="B24" s="183" t="s">
        <v>157</v>
      </c>
      <c r="C24" s="184">
        <v>944323983</v>
      </c>
      <c r="D24" s="184">
        <v>942867534.2701</v>
      </c>
      <c r="E24" s="184">
        <f>+C24-D24</f>
        <v>1456448.7299000025</v>
      </c>
      <c r="F24" s="185">
        <f>+E24/C24</f>
        <v>1.542318903384245E-3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6" ht="12" customHeight="1">
      <c r="A25" s="171"/>
      <c r="B25" s="183"/>
      <c r="C25" s="184"/>
      <c r="D25" s="184"/>
      <c r="E25" s="184">
        <f t="shared" ref="E25:E34" si="3">+C25-D25</f>
        <v>0</v>
      </c>
      <c r="F25" s="186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6" ht="12" customHeight="1">
      <c r="A26" s="171"/>
      <c r="B26" s="183" t="s">
        <v>158</v>
      </c>
      <c r="C26" s="184">
        <v>83546978</v>
      </c>
      <c r="D26" s="184">
        <v>74386074.700000003</v>
      </c>
      <c r="E26" s="184">
        <f t="shared" si="3"/>
        <v>9160903.299999997</v>
      </c>
      <c r="F26" s="185">
        <f>+E26/C26</f>
        <v>0.10964972664840129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6" ht="12" customHeight="1">
      <c r="A27" s="171"/>
      <c r="B27" s="183"/>
      <c r="C27" s="184"/>
      <c r="D27" s="184"/>
      <c r="E27" s="184">
        <f t="shared" si="3"/>
        <v>0</v>
      </c>
      <c r="F27" s="186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6" ht="12" customHeight="1">
      <c r="A28" s="171"/>
      <c r="B28" s="183" t="s">
        <v>159</v>
      </c>
      <c r="C28" s="184">
        <v>38161760</v>
      </c>
      <c r="D28" s="184">
        <v>35765410.699999996</v>
      </c>
      <c r="E28" s="184">
        <f t="shared" si="3"/>
        <v>2396349.3000000045</v>
      </c>
      <c r="F28" s="185">
        <f>+E28/C28</f>
        <v>6.2794517338823061E-2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6" ht="12" customHeight="1">
      <c r="A29" s="171"/>
      <c r="B29" s="183"/>
      <c r="C29" s="184"/>
      <c r="D29" s="184"/>
      <c r="E29" s="184">
        <f t="shared" si="3"/>
        <v>0</v>
      </c>
      <c r="F29" s="186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71"/>
      <c r="S29" s="171"/>
      <c r="T29" s="171"/>
      <c r="U29" s="171"/>
      <c r="V29" s="171"/>
      <c r="W29" s="171"/>
      <c r="X29" s="171"/>
      <c r="Y29" s="171"/>
      <c r="Z29" s="171"/>
    </row>
    <row r="30" spans="1:26" ht="12" customHeight="1">
      <c r="A30" s="171"/>
      <c r="B30" s="183" t="s">
        <v>160</v>
      </c>
      <c r="C30" s="184">
        <v>0</v>
      </c>
      <c r="D30" s="184">
        <v>0</v>
      </c>
      <c r="E30" s="184">
        <f t="shared" si="3"/>
        <v>0</v>
      </c>
      <c r="F30" s="185">
        <v>0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71"/>
      <c r="S30" s="171"/>
      <c r="T30" s="171"/>
      <c r="U30" s="171"/>
      <c r="V30" s="171"/>
      <c r="W30" s="171"/>
      <c r="X30" s="171"/>
      <c r="Y30" s="171"/>
      <c r="Z30" s="171"/>
    </row>
    <row r="31" spans="1:26" ht="12" customHeight="1">
      <c r="A31" s="171"/>
      <c r="B31" s="183"/>
      <c r="C31" s="184"/>
      <c r="D31" s="184"/>
      <c r="E31" s="184">
        <f t="shared" si="3"/>
        <v>0</v>
      </c>
      <c r="F31" s="186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71"/>
      <c r="S31" s="171"/>
      <c r="T31" s="171"/>
      <c r="U31" s="171"/>
      <c r="V31" s="171"/>
      <c r="W31" s="171"/>
      <c r="X31" s="171"/>
      <c r="Y31" s="171"/>
      <c r="Z31" s="171"/>
    </row>
    <row r="32" spans="1:26" ht="12" customHeight="1">
      <c r="A32" s="171"/>
      <c r="B32" s="183" t="s">
        <v>161</v>
      </c>
      <c r="C32" s="184">
        <v>1143444322.6100001</v>
      </c>
      <c r="D32" s="184">
        <v>110467504.98999999</v>
      </c>
      <c r="E32" s="184">
        <f t="shared" si="3"/>
        <v>1032976817.6200001</v>
      </c>
      <c r="F32" s="185">
        <f>+E32/C32</f>
        <v>0.90339056934766238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71"/>
      <c r="S32" s="171"/>
      <c r="T32" s="171"/>
      <c r="U32" s="171"/>
      <c r="V32" s="171"/>
      <c r="W32" s="171"/>
      <c r="X32" s="171"/>
      <c r="Y32" s="171"/>
      <c r="Z32" s="171"/>
    </row>
    <row r="33" spans="1:26" ht="12" customHeight="1">
      <c r="A33" s="171"/>
      <c r="B33" s="183"/>
      <c r="C33" s="184"/>
      <c r="D33" s="184"/>
      <c r="E33" s="184">
        <f t="shared" si="3"/>
        <v>0</v>
      </c>
      <c r="F33" s="18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71"/>
      <c r="S33" s="171"/>
      <c r="T33" s="171"/>
      <c r="U33" s="171"/>
      <c r="V33" s="171"/>
      <c r="W33" s="171"/>
      <c r="X33" s="171"/>
      <c r="Y33" s="171"/>
      <c r="Z33" s="171"/>
    </row>
    <row r="34" spans="1:26" ht="12" customHeight="1">
      <c r="A34" s="171"/>
      <c r="B34" s="183" t="s">
        <v>162</v>
      </c>
      <c r="C34" s="184">
        <v>77366905.049999997</v>
      </c>
      <c r="D34" s="184">
        <v>46778476.490000002</v>
      </c>
      <c r="E34" s="184">
        <f t="shared" si="3"/>
        <v>30588428.559999995</v>
      </c>
      <c r="F34" s="185">
        <f>+E34/C34</f>
        <v>0.3953683883338952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71"/>
      <c r="S34" s="171"/>
      <c r="T34" s="171"/>
      <c r="U34" s="171"/>
      <c r="V34" s="171"/>
      <c r="W34" s="171"/>
      <c r="X34" s="171"/>
      <c r="Y34" s="171"/>
      <c r="Z34" s="171"/>
    </row>
    <row r="35" spans="1:26" ht="12" customHeight="1">
      <c r="A35" s="171"/>
      <c r="B35" s="179"/>
      <c r="C35" s="187"/>
      <c r="D35" s="187"/>
      <c r="E35" s="187"/>
      <c r="F35" s="188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71"/>
      <c r="S35" s="171"/>
      <c r="T35" s="171"/>
      <c r="U35" s="171"/>
      <c r="V35" s="171"/>
      <c r="W35" s="171"/>
      <c r="X35" s="171"/>
      <c r="Y35" s="171"/>
      <c r="Z35" s="171"/>
    </row>
    <row r="36" spans="1:26" ht="13.5" customHeight="1" thickBot="1">
      <c r="A36" s="171"/>
      <c r="B36" s="179"/>
      <c r="C36" s="189">
        <f>SUM(C24:C35)</f>
        <v>2286843948.6600003</v>
      </c>
      <c r="D36" s="189">
        <f t="shared" ref="D36:E36" si="4">SUM(D24:D35)</f>
        <v>1210265001.1501</v>
      </c>
      <c r="E36" s="189">
        <f t="shared" si="4"/>
        <v>1076578947.5099001</v>
      </c>
      <c r="F36" s="190">
        <f>+E36/C36</f>
        <v>0.47077062172988787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71"/>
      <c r="S36" s="171"/>
      <c r="T36" s="171"/>
      <c r="U36" s="171"/>
      <c r="V36" s="171"/>
      <c r="W36" s="171"/>
      <c r="X36" s="171"/>
      <c r="Y36" s="171"/>
      <c r="Z36" s="171"/>
    </row>
    <row r="37" spans="1:26" ht="13.5" customHeight="1" thickTop="1">
      <c r="A37" s="171"/>
      <c r="B37" s="191"/>
      <c r="D37" s="192"/>
      <c r="E37" s="192"/>
      <c r="F37" s="192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26" ht="13.5" customHeight="1">
      <c r="A38" s="171"/>
      <c r="B38" s="111"/>
      <c r="C38" s="193">
        <f>+F13-C36</f>
        <v>-95000000</v>
      </c>
      <c r="D38" s="135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26" ht="13.5" customHeight="1">
      <c r="A39" s="171"/>
      <c r="B39" s="111"/>
      <c r="C39" s="111"/>
      <c r="D39" s="135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26" ht="13.5" customHeight="1">
      <c r="A40" s="171"/>
      <c r="B40" s="111"/>
      <c r="C40" s="111"/>
      <c r="D40" s="135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26" ht="13.5" customHeight="1">
      <c r="A41" s="171"/>
      <c r="B41" s="111"/>
      <c r="C41" s="111"/>
      <c r="D41" s="135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26" ht="13.5" customHeight="1">
      <c r="A42" s="171"/>
      <c r="B42" s="111"/>
      <c r="C42" s="111"/>
      <c r="D42" s="135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26" ht="13.5" customHeight="1">
      <c r="A43" s="171"/>
      <c r="B43" s="111"/>
      <c r="C43" s="111"/>
      <c r="D43" s="135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26" ht="13.5" customHeight="1">
      <c r="A44" s="171"/>
      <c r="B44" s="111"/>
      <c r="C44" s="111"/>
      <c r="D44" s="135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26" ht="13.5" customHeight="1">
      <c r="A45" s="171"/>
      <c r="B45" s="111"/>
      <c r="C45" s="111"/>
      <c r="D45" s="135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26" ht="13.5" customHeight="1">
      <c r="A46" s="171"/>
      <c r="B46" s="111"/>
      <c r="C46" s="111"/>
      <c r="D46" s="135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26" ht="13.5" customHeight="1">
      <c r="A47" s="171"/>
      <c r="B47" s="111"/>
      <c r="C47" s="111"/>
      <c r="D47" s="135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26" ht="13.5" customHeight="1">
      <c r="A48" s="171"/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ht="13.5" customHeight="1">
      <c r="A49" s="171"/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ht="13.5" customHeight="1">
      <c r="A50" s="171"/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ht="13.5" customHeight="1">
      <c r="A51" s="171"/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ht="13.5" customHeight="1">
      <c r="A52" s="171"/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ht="13.5" customHeight="1">
      <c r="A53" s="171"/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ht="13.5" customHeight="1">
      <c r="A54" s="171"/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ht="13.5" customHeight="1">
      <c r="A55" s="171"/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ht="13.5" customHeight="1">
      <c r="A56" s="171"/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ht="13.5" customHeight="1">
      <c r="A57" s="171"/>
      <c r="B57" s="292" t="s">
        <v>151</v>
      </c>
      <c r="C57" s="281"/>
      <c r="D57" s="281"/>
      <c r="E57" s="281"/>
      <c r="F57" s="28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ht="13.5" customHeight="1">
      <c r="A58" s="171"/>
      <c r="B58" s="191"/>
      <c r="C58" s="191"/>
      <c r="D58" s="194"/>
      <c r="E58" s="191"/>
      <c r="F58" s="195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ht="13.5" customHeight="1">
      <c r="A59" s="171"/>
      <c r="B59" s="191"/>
      <c r="C59" s="196" t="s">
        <v>152</v>
      </c>
      <c r="D59" s="197"/>
      <c r="F59" s="197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ht="13.5" customHeight="1">
      <c r="A60" s="171"/>
      <c r="B60" s="171"/>
      <c r="C60" s="198" t="s">
        <v>163</v>
      </c>
      <c r="D60" s="196" t="s">
        <v>154</v>
      </c>
      <c r="E60" s="196" t="s">
        <v>155</v>
      </c>
      <c r="F60" s="191" t="s">
        <v>156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ht="13.5" customHeight="1">
      <c r="A61" s="171"/>
      <c r="B61" s="191"/>
      <c r="C61" s="191"/>
      <c r="D61" s="191"/>
      <c r="E61" s="191"/>
      <c r="F61" s="19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ht="13.5" customHeight="1">
      <c r="A62" s="171"/>
      <c r="B62" s="119" t="s">
        <v>157</v>
      </c>
      <c r="C62" s="199">
        <v>823042091</v>
      </c>
      <c r="D62" s="199">
        <v>380721512.02999997</v>
      </c>
      <c r="E62" s="199">
        <f>C62-D62</f>
        <v>442320578.97000003</v>
      </c>
      <c r="F62" s="200">
        <f>+E62/C62</f>
        <v>0.53742157759219633</v>
      </c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ht="13.5" customHeight="1">
      <c r="A63" s="171"/>
      <c r="B63" s="119"/>
      <c r="C63" s="199"/>
      <c r="D63" s="199"/>
      <c r="E63" s="199"/>
      <c r="F63" s="20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ht="13.5" customHeight="1">
      <c r="A64" s="171"/>
      <c r="B64" s="119" t="s">
        <v>158</v>
      </c>
      <c r="C64" s="199">
        <v>29573744</v>
      </c>
      <c r="D64" s="199">
        <v>12875499.619999999</v>
      </c>
      <c r="E64" s="199">
        <f>+C64-D64</f>
        <v>16698244.380000001</v>
      </c>
      <c r="F64" s="200">
        <f>+E64/C64</f>
        <v>0.56463072041199791</v>
      </c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ht="13.5" customHeight="1">
      <c r="A65" s="171"/>
      <c r="B65" s="119"/>
      <c r="C65" s="199"/>
      <c r="D65" s="199"/>
      <c r="E65" s="199"/>
      <c r="F65" s="20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ht="13.5" customHeight="1">
      <c r="A66" s="171"/>
      <c r="B66" s="119" t="s">
        <v>159</v>
      </c>
      <c r="C66" s="199">
        <v>21894200</v>
      </c>
      <c r="D66" s="199">
        <v>7023417.3399999999</v>
      </c>
      <c r="E66" s="199">
        <f>+C66-D66</f>
        <v>14870782.66</v>
      </c>
      <c r="F66" s="200">
        <f>+E66/C66</f>
        <v>0.6792110540691142</v>
      </c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ht="13.5" customHeight="1">
      <c r="A67" s="171"/>
      <c r="B67" s="119"/>
      <c r="C67" s="199"/>
      <c r="D67" s="199"/>
      <c r="E67" s="199"/>
      <c r="F67" s="20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ht="13.5" customHeight="1">
      <c r="A68" s="171"/>
      <c r="B68" s="119" t="s">
        <v>160</v>
      </c>
      <c r="C68" s="199">
        <v>0</v>
      </c>
      <c r="D68" s="199">
        <v>0</v>
      </c>
      <c r="E68" s="199">
        <f>C68-D68</f>
        <v>0</v>
      </c>
      <c r="F68" s="202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ht="13.5" customHeight="1">
      <c r="A69" s="171"/>
      <c r="B69" s="119"/>
      <c r="C69" s="199"/>
      <c r="D69" s="199"/>
      <c r="E69" s="199"/>
      <c r="F69" s="20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ht="13.5" customHeight="1">
      <c r="A70" s="171"/>
      <c r="B70" s="119" t="s">
        <v>161</v>
      </c>
      <c r="C70" s="199">
        <v>1504692000</v>
      </c>
      <c r="D70" s="199">
        <v>744226</v>
      </c>
      <c r="E70" s="199">
        <f>C70-D70</f>
        <v>1503947774</v>
      </c>
      <c r="F70" s="200">
        <f>+E70/C70</f>
        <v>0.99950539645322767</v>
      </c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ht="13.5" customHeight="1">
      <c r="A71" s="171"/>
      <c r="B71" s="119"/>
      <c r="C71" s="199"/>
      <c r="D71" s="199"/>
      <c r="E71" s="199"/>
      <c r="F71" s="200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ht="13.5" customHeight="1">
      <c r="A72" s="171"/>
      <c r="B72" s="119" t="s">
        <v>162</v>
      </c>
      <c r="C72" s="199">
        <v>17828000</v>
      </c>
      <c r="D72" s="199">
        <v>0</v>
      </c>
      <c r="E72" s="199">
        <f>C72-D72</f>
        <v>17828000</v>
      </c>
      <c r="F72" s="200">
        <f>+E72/C72</f>
        <v>1</v>
      </c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ht="13.5" customHeight="1">
      <c r="A73" s="171"/>
      <c r="B73" s="191"/>
      <c r="C73" s="203"/>
      <c r="D73" s="203"/>
      <c r="E73" s="203"/>
      <c r="F73" s="204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ht="13.5" customHeight="1" thickBot="1">
      <c r="A74" s="171"/>
      <c r="B74" s="191"/>
      <c r="C74" s="205">
        <f t="shared" ref="C74:E74" si="5">SUM(C62:C73)</f>
        <v>2397030035</v>
      </c>
      <c r="D74" s="205">
        <f t="shared" si="5"/>
        <v>401364654.98999995</v>
      </c>
      <c r="E74" s="205">
        <f t="shared" si="5"/>
        <v>1995665380.01</v>
      </c>
      <c r="F74" s="204">
        <f>+E74/C74</f>
        <v>0.83255751945970091</v>
      </c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ht="13.5" customHeight="1" thickTop="1">
      <c r="A75" s="171"/>
      <c r="B75" s="191"/>
      <c r="D75" s="192"/>
      <c r="E75" s="192"/>
      <c r="F75" s="192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ht="13.5" customHeight="1">
      <c r="A76" s="171"/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ht="13.5" customHeight="1">
      <c r="A77" s="171"/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ht="13.5" customHeight="1">
      <c r="A78" s="171"/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ht="13.5" customHeight="1">
      <c r="A79" s="171"/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3.5" customHeight="1">
      <c r="A80" s="171"/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ht="13.5" customHeight="1">
      <c r="A81" s="171"/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ht="13.5" customHeight="1">
      <c r="A82" s="171"/>
      <c r="B82" s="292" t="s">
        <v>151</v>
      </c>
      <c r="C82" s="281"/>
      <c r="D82" s="281"/>
      <c r="E82" s="281"/>
      <c r="F82" s="28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ht="13.5" customHeight="1">
      <c r="A83" s="171"/>
      <c r="B83" s="191"/>
      <c r="C83" s="191"/>
      <c r="D83" s="194"/>
      <c r="E83" s="191"/>
      <c r="F83" s="195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>
      <c r="A84" s="171"/>
      <c r="B84" s="191"/>
      <c r="C84" s="196" t="s">
        <v>152</v>
      </c>
      <c r="D84" s="197"/>
      <c r="F84" s="197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ht="13.5" customHeight="1">
      <c r="A85" s="171"/>
      <c r="B85" s="206"/>
      <c r="C85" s="198" t="s">
        <v>164</v>
      </c>
      <c r="D85" s="196" t="s">
        <v>154</v>
      </c>
      <c r="E85" s="196" t="s">
        <v>155</v>
      </c>
      <c r="F85" s="191" t="s">
        <v>156</v>
      </c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ht="13.5" customHeight="1">
      <c r="A86" s="171"/>
      <c r="B86" s="191"/>
      <c r="C86" s="191"/>
      <c r="D86" s="191"/>
      <c r="E86" s="191"/>
      <c r="F86" s="19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ht="13.5" customHeight="1">
      <c r="A87" s="171"/>
      <c r="B87" s="119" t="s">
        <v>157</v>
      </c>
      <c r="C87" s="199">
        <v>0</v>
      </c>
      <c r="D87" s="199">
        <v>0</v>
      </c>
      <c r="E87" s="199">
        <f>C87-D87</f>
        <v>0</v>
      </c>
      <c r="F87" s="200">
        <v>0</v>
      </c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3.5" customHeight="1">
      <c r="A88" s="171"/>
      <c r="B88" s="119"/>
      <c r="C88" s="199"/>
      <c r="D88" s="199"/>
      <c r="E88" s="199"/>
      <c r="F88" s="20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ht="13.5" customHeight="1">
      <c r="A89" s="171"/>
      <c r="B89" s="119" t="s">
        <v>158</v>
      </c>
      <c r="C89" s="199">
        <v>27182469</v>
      </c>
      <c r="D89" s="199">
        <v>12276955.560000001</v>
      </c>
      <c r="E89" s="199">
        <f>C89-D89</f>
        <v>14905513.439999999</v>
      </c>
      <c r="F89" s="200">
        <f>+E89/C89</f>
        <v>0.54835024147364975</v>
      </c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3.5" customHeight="1">
      <c r="A90" s="171"/>
      <c r="B90" s="119"/>
      <c r="C90" s="199"/>
      <c r="D90" s="199"/>
      <c r="E90" s="199"/>
      <c r="F90" s="20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3.5" customHeight="1">
      <c r="A91" s="171"/>
      <c r="B91" s="119" t="s">
        <v>159</v>
      </c>
      <c r="C91" s="199">
        <v>16045120</v>
      </c>
      <c r="D91" s="199">
        <v>3868831.9</v>
      </c>
      <c r="E91" s="199">
        <f>+C91-D91</f>
        <v>12176288.1</v>
      </c>
      <c r="F91" s="200">
        <f>+E91/C91</f>
        <v>0.75887797037354654</v>
      </c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ht="13.5" customHeight="1">
      <c r="A92" s="171"/>
      <c r="B92" s="119"/>
      <c r="C92" s="199"/>
      <c r="D92" s="199"/>
      <c r="E92" s="199"/>
      <c r="F92" s="20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ht="13.5" customHeight="1">
      <c r="A93" s="171"/>
      <c r="B93" s="119" t="s">
        <v>160</v>
      </c>
      <c r="C93" s="199">
        <v>0</v>
      </c>
      <c r="D93" s="199">
        <v>0</v>
      </c>
      <c r="E93" s="199">
        <f>C93-D93</f>
        <v>0</v>
      </c>
      <c r="F93" s="20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ht="13.5" customHeight="1">
      <c r="A94" s="171"/>
      <c r="B94" s="119"/>
      <c r="C94" s="199"/>
      <c r="D94" s="199"/>
      <c r="E94" s="199"/>
      <c r="F94" s="20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ht="13.5" customHeight="1">
      <c r="A95" s="171"/>
      <c r="B95" s="119" t="s">
        <v>161</v>
      </c>
      <c r="C95" s="199">
        <v>8874715</v>
      </c>
      <c r="D95" s="199">
        <v>4305830.24</v>
      </c>
      <c r="E95" s="199">
        <f>C95-D95</f>
        <v>4568884.76</v>
      </c>
      <c r="F95" s="200">
        <f>+E95/C95</f>
        <v>0.51482044888202039</v>
      </c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ht="13.5" customHeight="1">
      <c r="A96" s="171"/>
      <c r="B96" s="119"/>
      <c r="C96" s="199"/>
      <c r="D96" s="199"/>
      <c r="E96" s="199"/>
      <c r="F96" s="200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3.5" customHeight="1">
      <c r="A97" s="171"/>
      <c r="B97" s="119" t="s">
        <v>162</v>
      </c>
      <c r="C97" s="199">
        <v>2840083</v>
      </c>
      <c r="D97" s="199">
        <v>0</v>
      </c>
      <c r="E97" s="199">
        <f>C97-D97</f>
        <v>2840083</v>
      </c>
      <c r="F97" s="200">
        <f>+E97/C97</f>
        <v>1</v>
      </c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3.5" customHeight="1">
      <c r="A98" s="171"/>
      <c r="B98" s="191"/>
      <c r="C98" s="203"/>
      <c r="D98" s="203"/>
      <c r="E98" s="203"/>
      <c r="F98" s="204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3.5" customHeight="1" thickBot="1">
      <c r="A99" s="171"/>
      <c r="B99" s="191"/>
      <c r="C99" s="205">
        <f t="shared" ref="C99:E99" si="6">SUM(C87:C98)</f>
        <v>54942387</v>
      </c>
      <c r="D99" s="205">
        <f t="shared" si="6"/>
        <v>20451617.700000003</v>
      </c>
      <c r="E99" s="205">
        <f t="shared" si="6"/>
        <v>34490769.299999997</v>
      </c>
      <c r="F99" s="204">
        <f>+E99/C99</f>
        <v>0.62776248327179518</v>
      </c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ht="13.5" customHeight="1" thickTop="1">
      <c r="A100" s="171"/>
      <c r="B100" s="191"/>
      <c r="D100" s="192"/>
      <c r="E100" s="192"/>
      <c r="F100" s="192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ht="13.5" customHeight="1">
      <c r="A101" s="171"/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ht="13.5" customHeight="1">
      <c r="A102" s="171"/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ht="13.5" customHeight="1">
      <c r="A103" s="171"/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3.5" customHeight="1">
      <c r="A104" s="171"/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ht="13.5" customHeight="1">
      <c r="A105" s="171"/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ht="13.5" customHeight="1">
      <c r="A106" s="171"/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ht="13.5" customHeight="1">
      <c r="A107" s="171"/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ht="13.5" customHeight="1">
      <c r="A108" s="171"/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ht="13.5" customHeight="1">
      <c r="A109" s="171"/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ht="13.5" customHeight="1">
      <c r="A110" s="171"/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ht="13.5" customHeight="1">
      <c r="A111" s="171"/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ht="13.5" customHeight="1">
      <c r="A112" s="171"/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ht="13.5" customHeight="1">
      <c r="A113" s="171"/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ht="13.5" customHeight="1">
      <c r="A114" s="171"/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ht="13.5" customHeight="1">
      <c r="A115" s="171"/>
      <c r="B115" s="292" t="s">
        <v>151</v>
      </c>
      <c r="C115" s="281"/>
      <c r="D115" s="281"/>
      <c r="E115" s="281"/>
      <c r="F115" s="28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ht="13.5" customHeight="1">
      <c r="A116" s="171"/>
      <c r="B116" s="191"/>
      <c r="C116" s="191"/>
      <c r="D116" s="194"/>
      <c r="E116" s="191"/>
      <c r="F116" s="195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ht="13.5" customHeight="1">
      <c r="A117" s="171"/>
      <c r="B117" s="191"/>
      <c r="C117" s="196" t="s">
        <v>152</v>
      </c>
      <c r="D117" s="197"/>
      <c r="F117" s="197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ht="13.5" customHeight="1">
      <c r="A118" s="171"/>
      <c r="B118" s="206"/>
      <c r="C118" s="198" t="s">
        <v>165</v>
      </c>
      <c r="D118" s="196" t="s">
        <v>154</v>
      </c>
      <c r="E118" s="196" t="s">
        <v>155</v>
      </c>
      <c r="F118" s="191" t="s">
        <v>156</v>
      </c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ht="13.5" customHeight="1">
      <c r="A119" s="171"/>
      <c r="B119" s="191"/>
      <c r="C119" s="191"/>
      <c r="D119" s="191"/>
      <c r="E119" s="191"/>
      <c r="F119" s="194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 ht="13.5" customHeight="1">
      <c r="A120" s="171"/>
      <c r="B120" s="119" t="s">
        <v>157</v>
      </c>
      <c r="C120" s="199">
        <v>4897668</v>
      </c>
      <c r="D120" s="199">
        <v>1867136.55</v>
      </c>
      <c r="E120" s="199">
        <f>C120-D120</f>
        <v>3030531.45</v>
      </c>
      <c r="F120" s="200">
        <f>+E120/C120</f>
        <v>0.61877029026875652</v>
      </c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 ht="13.5" customHeight="1">
      <c r="A121" s="171"/>
      <c r="B121" s="119"/>
      <c r="C121" s="199"/>
      <c r="D121" s="199"/>
      <c r="E121" s="199"/>
      <c r="F121" s="20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 ht="13.5" customHeight="1">
      <c r="A122" s="171"/>
      <c r="B122" s="119" t="s">
        <v>158</v>
      </c>
      <c r="C122" s="199">
        <v>440000</v>
      </c>
      <c r="D122" s="199">
        <v>0</v>
      </c>
      <c r="E122" s="199">
        <f>+C122-D122</f>
        <v>440000</v>
      </c>
      <c r="F122" s="200">
        <f>+E122/C122</f>
        <v>1</v>
      </c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 ht="13.5" customHeight="1">
      <c r="A123" s="171"/>
      <c r="B123" s="119"/>
      <c r="C123" s="199"/>
      <c r="D123" s="199"/>
      <c r="E123" s="199"/>
      <c r="F123" s="20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 ht="13.5" customHeight="1">
      <c r="A124" s="171"/>
      <c r="B124" s="119" t="s">
        <v>159</v>
      </c>
      <c r="C124" s="199">
        <v>132500</v>
      </c>
      <c r="D124" s="199">
        <v>0</v>
      </c>
      <c r="E124" s="199">
        <f>+C124-D124</f>
        <v>132500</v>
      </c>
      <c r="F124" s="200">
        <f>+E124/C124</f>
        <v>1</v>
      </c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 ht="13.5" customHeight="1">
      <c r="A125" s="171"/>
      <c r="B125" s="119"/>
      <c r="C125" s="199"/>
      <c r="D125" s="199"/>
      <c r="E125" s="199"/>
      <c r="F125" s="20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 ht="13.5" customHeight="1">
      <c r="A126" s="171"/>
      <c r="B126" s="119" t="s">
        <v>160</v>
      </c>
      <c r="C126" s="199">
        <v>0</v>
      </c>
      <c r="D126" s="199">
        <v>0</v>
      </c>
      <c r="E126" s="199">
        <f>C126-D126</f>
        <v>0</v>
      </c>
      <c r="F126" s="200">
        <v>0</v>
      </c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 ht="13.5" customHeight="1">
      <c r="A127" s="171"/>
      <c r="B127" s="119"/>
      <c r="C127" s="199"/>
      <c r="D127" s="199"/>
      <c r="E127" s="199"/>
      <c r="F127" s="20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 ht="13.5" customHeight="1">
      <c r="A128" s="171"/>
      <c r="B128" s="119" t="s">
        <v>161</v>
      </c>
      <c r="C128" s="199">
        <v>566154</v>
      </c>
      <c r="D128" s="199">
        <v>543390</v>
      </c>
      <c r="E128" s="199">
        <f>C128-D128</f>
        <v>22764</v>
      </c>
      <c r="F128" s="200">
        <f>+E128/C128</f>
        <v>4.0208141247787703E-2</v>
      </c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1:17" ht="13.5" customHeight="1">
      <c r="A129" s="171"/>
      <c r="B129" s="119"/>
      <c r="C129" s="199"/>
      <c r="D129" s="199"/>
      <c r="E129" s="199"/>
      <c r="F129" s="200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1:17" ht="13.5" customHeight="1">
      <c r="A130" s="171"/>
      <c r="B130" s="119" t="s">
        <v>162</v>
      </c>
      <c r="C130" s="199">
        <v>0</v>
      </c>
      <c r="D130" s="199">
        <v>0</v>
      </c>
      <c r="E130" s="199">
        <v>0</v>
      </c>
      <c r="F130" s="200">
        <v>0</v>
      </c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1:17" ht="13.5" customHeight="1">
      <c r="A131" s="171"/>
      <c r="B131" s="191"/>
      <c r="C131" s="203"/>
      <c r="D131" s="203"/>
      <c r="E131" s="203"/>
      <c r="F131" s="204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1:17" ht="13.5" customHeight="1" thickBot="1">
      <c r="A132" s="171"/>
      <c r="B132" s="191"/>
      <c r="C132" s="205">
        <f t="shared" ref="C132:E132" si="7">SUM(C120:C131)</f>
        <v>6036322</v>
      </c>
      <c r="D132" s="205">
        <f t="shared" si="7"/>
        <v>2410526.5499999998</v>
      </c>
      <c r="E132" s="205">
        <f t="shared" si="7"/>
        <v>3625795.45</v>
      </c>
      <c r="F132" s="204">
        <f>+E132/C132</f>
        <v>0.60066302791666848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1:17" ht="13.5" customHeight="1" thickTop="1">
      <c r="A133" s="171"/>
      <c r="B133" s="191"/>
      <c r="D133" s="192"/>
      <c r="E133" s="192"/>
      <c r="F133" s="192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1:17" ht="13.5" customHeight="1">
      <c r="A134" s="171"/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1:17" ht="13.5" customHeight="1">
      <c r="A135" s="171"/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1:17" ht="13.5" customHeight="1">
      <c r="A136" s="171"/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1:17" ht="13.5" customHeight="1">
      <c r="A137" s="171"/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1:17" ht="13.5" customHeight="1">
      <c r="A138" s="171"/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1:17" ht="13.5" customHeight="1">
      <c r="A139" s="171"/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1:17" ht="13.5" customHeight="1">
      <c r="A140" s="171"/>
      <c r="B140" s="292" t="s">
        <v>151</v>
      </c>
      <c r="C140" s="281"/>
      <c r="D140" s="281"/>
      <c r="E140" s="281"/>
      <c r="F140" s="28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1:17" ht="13.5" customHeight="1">
      <c r="A141" s="171"/>
      <c r="B141" s="191"/>
      <c r="C141" s="191"/>
      <c r="D141" s="194"/>
      <c r="E141" s="191"/>
      <c r="F141" s="195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1:17" ht="13.5" customHeight="1">
      <c r="A142" s="171"/>
      <c r="B142" s="191"/>
      <c r="C142" s="196" t="s">
        <v>152</v>
      </c>
      <c r="D142" s="197"/>
      <c r="F142" s="197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1:17" ht="17.25" customHeight="1">
      <c r="A143" s="171"/>
      <c r="B143" s="206"/>
      <c r="C143" s="198" t="s">
        <v>166</v>
      </c>
      <c r="D143" s="196" t="s">
        <v>154</v>
      </c>
      <c r="E143" s="196" t="s">
        <v>155</v>
      </c>
      <c r="F143" s="191" t="s">
        <v>156</v>
      </c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1:17" ht="13.5" customHeight="1">
      <c r="A144" s="171"/>
      <c r="B144" s="191"/>
      <c r="C144" s="191"/>
      <c r="D144" s="191"/>
      <c r="E144" s="191"/>
      <c r="F144" s="19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1:17" ht="13.5" customHeight="1">
      <c r="A145" s="171"/>
      <c r="B145" s="119" t="s">
        <v>157</v>
      </c>
      <c r="C145" s="199">
        <v>0</v>
      </c>
      <c r="D145" s="199">
        <v>0</v>
      </c>
      <c r="E145" s="199">
        <f>C145-D145</f>
        <v>0</v>
      </c>
      <c r="F145" s="200">
        <v>0</v>
      </c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1:17" ht="13.5" customHeight="1">
      <c r="A146" s="171"/>
      <c r="B146" s="119"/>
      <c r="C146" s="199"/>
      <c r="D146" s="199"/>
      <c r="E146" s="199"/>
      <c r="F146" s="20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1:17" ht="13.5" customHeight="1">
      <c r="A147" s="171"/>
      <c r="B147" s="119" t="s">
        <v>158</v>
      </c>
      <c r="C147" s="199">
        <v>62944.78</v>
      </c>
      <c r="D147" s="199">
        <f>+C147</f>
        <v>62944.78</v>
      </c>
      <c r="E147" s="199">
        <f>+C147-D147</f>
        <v>0</v>
      </c>
      <c r="F147" s="200">
        <f>+E147/C147</f>
        <v>0</v>
      </c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1:17" ht="13.5" customHeight="1">
      <c r="A148" s="171"/>
      <c r="B148" s="119"/>
      <c r="C148" s="199"/>
      <c r="D148" s="199"/>
      <c r="E148" s="199"/>
      <c r="F148" s="20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1:17" ht="13.5" customHeight="1">
      <c r="A149" s="171"/>
      <c r="B149" s="119" t="s">
        <v>159</v>
      </c>
      <c r="C149" s="199">
        <v>116810.18</v>
      </c>
      <c r="D149" s="199">
        <f>+C149</f>
        <v>116810.18</v>
      </c>
      <c r="E149" s="199">
        <f>+C149-D149</f>
        <v>0</v>
      </c>
      <c r="F149" s="200">
        <f>+E149/C149</f>
        <v>0</v>
      </c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1:17" ht="13.5" customHeight="1">
      <c r="A150" s="171"/>
      <c r="B150" s="119"/>
      <c r="C150" s="199"/>
      <c r="D150" s="199"/>
      <c r="E150" s="199"/>
      <c r="F150" s="20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1:17" ht="13.5" customHeight="1">
      <c r="A151" s="171"/>
      <c r="B151" s="119" t="s">
        <v>160</v>
      </c>
      <c r="C151" s="199">
        <v>0</v>
      </c>
      <c r="D151" s="199">
        <v>0</v>
      </c>
      <c r="E151" s="199">
        <f>C151-D151</f>
        <v>0</v>
      </c>
      <c r="F151" s="200">
        <v>0</v>
      </c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1:17" ht="13.5" customHeight="1">
      <c r="A152" s="171"/>
      <c r="B152" s="119"/>
      <c r="C152" s="199"/>
      <c r="D152" s="199"/>
      <c r="E152" s="199"/>
      <c r="F152" s="20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1:17" ht="13.5" customHeight="1">
      <c r="A153" s="171"/>
      <c r="B153" s="119" t="s">
        <v>161</v>
      </c>
      <c r="C153" s="199">
        <v>0</v>
      </c>
      <c r="D153" s="199">
        <v>0</v>
      </c>
      <c r="E153" s="199">
        <f>C153-D153</f>
        <v>0</v>
      </c>
      <c r="F153" s="200">
        <v>0</v>
      </c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1:17" ht="13.5" customHeight="1">
      <c r="A154" s="171"/>
      <c r="B154" s="119"/>
      <c r="C154" s="199"/>
      <c r="D154" s="199"/>
      <c r="E154" s="199"/>
      <c r="F154" s="200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1:17" ht="13.5" customHeight="1">
      <c r="A155" s="171"/>
      <c r="B155" s="119" t="s">
        <v>162</v>
      </c>
      <c r="C155" s="199">
        <v>0</v>
      </c>
      <c r="D155" s="199">
        <v>0</v>
      </c>
      <c r="E155" s="199">
        <f>C155-D155</f>
        <v>0</v>
      </c>
      <c r="F155" s="200">
        <v>0</v>
      </c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1:17" ht="13.5" customHeight="1">
      <c r="A156" s="171"/>
      <c r="B156" s="191"/>
      <c r="C156" s="203"/>
      <c r="D156" s="203"/>
      <c r="E156" s="203"/>
      <c r="F156" s="204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1:17" ht="13.5" customHeight="1" thickBot="1">
      <c r="A157" s="171"/>
      <c r="B157" s="191"/>
      <c r="C157" s="205">
        <f t="shared" ref="C157:E157" si="8">SUM(C145:C156)</f>
        <v>179754.96</v>
      </c>
      <c r="D157" s="205">
        <f t="shared" si="8"/>
        <v>179754.96</v>
      </c>
      <c r="E157" s="205">
        <f t="shared" si="8"/>
        <v>0</v>
      </c>
      <c r="F157" s="204">
        <f>+E157/C157</f>
        <v>0</v>
      </c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1:17" ht="13.5" customHeight="1" thickTop="1">
      <c r="A158" s="171"/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1:17" ht="13.5" customHeight="1">
      <c r="A159" s="171"/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1:17" ht="15.75" customHeight="1">
      <c r="A160" s="171"/>
      <c r="B160" s="171"/>
    </row>
    <row r="161" spans="1:6" ht="15.75" customHeight="1">
      <c r="A161" s="171"/>
      <c r="B161" s="171"/>
    </row>
    <row r="162" spans="1:6" ht="15.75" customHeight="1">
      <c r="A162" s="171"/>
      <c r="B162" s="171"/>
    </row>
    <row r="163" spans="1:6" ht="15.75" customHeight="1">
      <c r="A163" s="171"/>
      <c r="B163" s="171"/>
    </row>
    <row r="164" spans="1:6" ht="15.75" customHeight="1">
      <c r="A164" s="171"/>
      <c r="B164" s="171"/>
    </row>
    <row r="165" spans="1:6" ht="15.75" customHeight="1">
      <c r="A165" s="171"/>
      <c r="B165" s="171"/>
    </row>
    <row r="166" spans="1:6" ht="15.75" customHeight="1">
      <c r="A166" s="171"/>
      <c r="B166" s="171"/>
    </row>
    <row r="167" spans="1:6" ht="15.75" customHeight="1">
      <c r="A167" s="171"/>
      <c r="B167" s="171"/>
    </row>
    <row r="168" spans="1:6" ht="15.75" customHeight="1">
      <c r="A168" s="171"/>
      <c r="B168" s="171"/>
    </row>
    <row r="169" spans="1:6" ht="15.75" customHeight="1">
      <c r="A169" s="171"/>
      <c r="B169" s="171"/>
    </row>
    <row r="170" spans="1:6" ht="15.75" customHeight="1">
      <c r="A170" s="171"/>
      <c r="B170" s="292" t="s">
        <v>151</v>
      </c>
      <c r="C170" s="281"/>
      <c r="D170" s="281"/>
      <c r="E170" s="281"/>
      <c r="F170" s="281"/>
    </row>
    <row r="171" spans="1:6" ht="15.75" customHeight="1">
      <c r="A171" s="171"/>
      <c r="B171" s="191"/>
      <c r="C171" s="191"/>
      <c r="D171" s="194"/>
      <c r="E171" s="191"/>
      <c r="F171" s="195"/>
    </row>
    <row r="172" spans="1:6" ht="15.75" customHeight="1">
      <c r="A172" s="171"/>
      <c r="B172" s="191"/>
      <c r="C172" s="196" t="s">
        <v>152</v>
      </c>
      <c r="D172" s="197"/>
      <c r="F172" s="197"/>
    </row>
    <row r="173" spans="1:6" ht="15.75" customHeight="1">
      <c r="A173" s="171"/>
      <c r="B173" s="206"/>
      <c r="C173" s="198" t="s">
        <v>167</v>
      </c>
      <c r="D173" s="196" t="s">
        <v>154</v>
      </c>
      <c r="E173" s="196" t="s">
        <v>155</v>
      </c>
      <c r="F173" s="191" t="s">
        <v>156</v>
      </c>
    </row>
    <row r="174" spans="1:6" ht="15.75" customHeight="1">
      <c r="A174" s="171"/>
      <c r="B174" s="191"/>
      <c r="C174" s="191"/>
      <c r="D174" s="191"/>
      <c r="E174" s="191"/>
      <c r="F174" s="191"/>
    </row>
    <row r="175" spans="1:6" ht="15.75" customHeight="1">
      <c r="A175" s="171"/>
      <c r="B175" s="119" t="s">
        <v>157</v>
      </c>
      <c r="C175" s="199">
        <v>0</v>
      </c>
      <c r="D175" s="199">
        <v>0</v>
      </c>
      <c r="E175" s="199">
        <v>0</v>
      </c>
      <c r="F175" s="200">
        <v>0</v>
      </c>
    </row>
    <row r="176" spans="1:6" ht="15.75" customHeight="1">
      <c r="A176" s="171"/>
      <c r="B176" s="119"/>
      <c r="C176" s="199"/>
      <c r="D176" s="199"/>
      <c r="E176" s="199"/>
      <c r="F176" s="201"/>
    </row>
    <row r="177" spans="1:6" ht="15.75" customHeight="1">
      <c r="A177" s="171"/>
      <c r="B177" s="119" t="s">
        <v>158</v>
      </c>
      <c r="C177" s="199">
        <v>309011.75</v>
      </c>
      <c r="D177" s="199">
        <f>+C177</f>
        <v>309011.75</v>
      </c>
      <c r="E177" s="199">
        <v>0</v>
      </c>
      <c r="F177" s="200">
        <f>+E177/C177</f>
        <v>0</v>
      </c>
    </row>
    <row r="178" spans="1:6" ht="15.75" customHeight="1">
      <c r="A178" s="171"/>
      <c r="B178" s="119"/>
      <c r="C178" s="199"/>
      <c r="D178" s="199"/>
      <c r="E178" s="199"/>
      <c r="F178" s="201"/>
    </row>
    <row r="179" spans="1:6" ht="15.75" customHeight="1">
      <c r="A179" s="171"/>
      <c r="B179" s="119" t="s">
        <v>159</v>
      </c>
      <c r="C179" s="199">
        <v>0</v>
      </c>
      <c r="D179" s="199">
        <v>0</v>
      </c>
      <c r="E179" s="199">
        <v>0</v>
      </c>
      <c r="F179" s="200">
        <v>0</v>
      </c>
    </row>
    <row r="180" spans="1:6" ht="15.75" customHeight="1">
      <c r="A180" s="171"/>
      <c r="B180" s="119"/>
      <c r="C180" s="199"/>
      <c r="D180" s="199"/>
      <c r="E180" s="199"/>
      <c r="F180" s="201"/>
    </row>
    <row r="181" spans="1:6" ht="15.75" customHeight="1">
      <c r="A181" s="171"/>
      <c r="B181" s="119" t="s">
        <v>160</v>
      </c>
      <c r="C181" s="199">
        <v>0</v>
      </c>
      <c r="D181" s="199">
        <v>0</v>
      </c>
      <c r="E181" s="199">
        <f>C181-D181</f>
        <v>0</v>
      </c>
      <c r="F181" s="200">
        <v>0</v>
      </c>
    </row>
    <row r="182" spans="1:6" ht="15.75" customHeight="1">
      <c r="A182" s="171"/>
      <c r="B182" s="119"/>
      <c r="C182" s="199"/>
      <c r="D182" s="199"/>
      <c r="E182" s="199"/>
      <c r="F182" s="201"/>
    </row>
    <row r="183" spans="1:6" ht="15.75" customHeight="1">
      <c r="A183" s="171"/>
      <c r="B183" s="119" t="s">
        <v>161</v>
      </c>
      <c r="C183" s="199">
        <v>0</v>
      </c>
      <c r="D183" s="199">
        <v>0</v>
      </c>
      <c r="E183" s="199">
        <v>0</v>
      </c>
      <c r="F183" s="200">
        <v>0</v>
      </c>
    </row>
    <row r="184" spans="1:6" ht="15.75" customHeight="1">
      <c r="A184" s="171"/>
      <c r="B184" s="119"/>
      <c r="C184" s="199"/>
      <c r="D184" s="199"/>
      <c r="E184" s="199"/>
      <c r="F184" s="200"/>
    </row>
    <row r="185" spans="1:6" ht="15.75" customHeight="1">
      <c r="A185" s="171"/>
      <c r="B185" s="119" t="s">
        <v>162</v>
      </c>
      <c r="C185" s="199">
        <v>0</v>
      </c>
      <c r="D185" s="199">
        <v>0</v>
      </c>
      <c r="E185" s="199">
        <v>0</v>
      </c>
      <c r="F185" s="200">
        <v>0</v>
      </c>
    </row>
    <row r="186" spans="1:6" ht="15.75" customHeight="1">
      <c r="A186" s="171"/>
      <c r="B186" s="191"/>
      <c r="C186" s="203"/>
      <c r="D186" s="203"/>
      <c r="E186" s="203"/>
      <c r="F186" s="207"/>
    </row>
    <row r="187" spans="1:6" ht="15.75" customHeight="1" thickBot="1">
      <c r="A187" s="171"/>
      <c r="B187" s="191"/>
      <c r="C187" s="205">
        <f t="shared" ref="C187:E187" si="9">SUM(C175:C186)</f>
        <v>309011.75</v>
      </c>
      <c r="D187" s="205">
        <f t="shared" si="9"/>
        <v>309011.75</v>
      </c>
      <c r="E187" s="205">
        <f t="shared" si="9"/>
        <v>0</v>
      </c>
      <c r="F187" s="200">
        <v>0</v>
      </c>
    </row>
    <row r="188" spans="1:6" ht="15.75" customHeight="1" thickTop="1">
      <c r="A188" s="171"/>
      <c r="B188" s="111"/>
      <c r="C188" s="111"/>
      <c r="D188" s="135"/>
      <c r="E188" s="111"/>
      <c r="F188" s="111"/>
    </row>
    <row r="189" spans="1:6" ht="15.75" customHeight="1">
      <c r="A189" s="171"/>
      <c r="B189" s="171"/>
    </row>
    <row r="190" spans="1:6" ht="15.75" customHeight="1">
      <c r="A190" s="171"/>
      <c r="B190" s="171"/>
    </row>
    <row r="191" spans="1:6" ht="15.75" customHeight="1">
      <c r="A191" s="171"/>
      <c r="B191" s="171"/>
    </row>
    <row r="192" spans="1:6" ht="15.75" customHeight="1">
      <c r="A192" s="171"/>
      <c r="B192" s="171"/>
    </row>
    <row r="193" spans="1:2" ht="15.75" customHeight="1">
      <c r="A193" s="171"/>
      <c r="B193" s="171"/>
    </row>
    <row r="194" spans="1:2" ht="15.75" customHeight="1">
      <c r="A194" s="171"/>
      <c r="B194" s="171"/>
    </row>
    <row r="195" spans="1:2" ht="15.75" customHeight="1">
      <c r="A195" s="171"/>
      <c r="B195" s="171"/>
    </row>
    <row r="196" spans="1:2" ht="15.75" customHeight="1">
      <c r="A196" s="171"/>
      <c r="B196" s="171"/>
    </row>
    <row r="197" spans="1:2" ht="15.75" customHeight="1">
      <c r="A197" s="171"/>
      <c r="B197" s="171"/>
    </row>
    <row r="198" spans="1:2" ht="15.75" customHeight="1">
      <c r="A198" s="171"/>
      <c r="B198" s="171"/>
    </row>
    <row r="199" spans="1:2" ht="15.75" customHeight="1">
      <c r="A199" s="171"/>
      <c r="B199" s="171"/>
    </row>
    <row r="200" spans="1:2" ht="15.75" customHeight="1">
      <c r="A200" s="171"/>
      <c r="B200" s="171"/>
    </row>
    <row r="201" spans="1:2" ht="15.75" customHeight="1">
      <c r="A201" s="171"/>
      <c r="B201" s="171"/>
    </row>
    <row r="202" spans="1:2" ht="15.75" customHeight="1">
      <c r="A202" s="171"/>
      <c r="B202" s="171"/>
    </row>
    <row r="203" spans="1:2" ht="15.75" customHeight="1">
      <c r="A203" s="171"/>
      <c r="B203" s="171"/>
    </row>
    <row r="204" spans="1:2" ht="15.75" customHeight="1">
      <c r="A204" s="171"/>
      <c r="B204" s="171"/>
    </row>
    <row r="205" spans="1:2" ht="15.75" customHeight="1">
      <c r="A205" s="171"/>
      <c r="B205" s="171"/>
    </row>
    <row r="206" spans="1:2" ht="15.75" customHeight="1">
      <c r="A206" s="171"/>
      <c r="B206" s="171"/>
    </row>
    <row r="207" spans="1:2" ht="15.75" customHeight="1">
      <c r="A207" s="171"/>
      <c r="B207" s="171"/>
    </row>
    <row r="208" spans="1:2" ht="15.75" customHeight="1">
      <c r="A208" s="171"/>
      <c r="B208" s="171"/>
    </row>
    <row r="209" spans="1:2" ht="15.75" customHeight="1">
      <c r="A209" s="171"/>
      <c r="B209" s="171"/>
    </row>
    <row r="210" spans="1:2" ht="15.75" customHeight="1">
      <c r="A210" s="171"/>
      <c r="B210" s="171"/>
    </row>
    <row r="211" spans="1:2" ht="15.75" customHeight="1">
      <c r="A211" s="171"/>
      <c r="B211" s="171"/>
    </row>
    <row r="212" spans="1:2" ht="15.75" customHeight="1">
      <c r="A212" s="171"/>
      <c r="B212" s="171"/>
    </row>
    <row r="213" spans="1:2" ht="15.75" customHeight="1">
      <c r="A213" s="171"/>
      <c r="B213" s="171"/>
    </row>
    <row r="214" spans="1:2" ht="15.75" customHeight="1">
      <c r="A214" s="171"/>
      <c r="B214" s="171"/>
    </row>
    <row r="215" spans="1:2" ht="15.75" customHeight="1">
      <c r="A215" s="171"/>
      <c r="B215" s="171"/>
    </row>
    <row r="216" spans="1:2" ht="15.75" customHeight="1">
      <c r="A216" s="171"/>
      <c r="B216" s="171"/>
    </row>
    <row r="217" spans="1:2" ht="15.75" customHeight="1">
      <c r="A217" s="171"/>
      <c r="B217" s="171"/>
    </row>
    <row r="218" spans="1:2" ht="15.75" customHeight="1">
      <c r="A218" s="171"/>
      <c r="B218" s="171"/>
    </row>
    <row r="219" spans="1:2" ht="15.75" customHeight="1">
      <c r="A219" s="171"/>
      <c r="B219" s="171"/>
    </row>
    <row r="220" spans="1:2" ht="15.75" customHeight="1">
      <c r="A220" s="171"/>
      <c r="B220" s="171"/>
    </row>
    <row r="221" spans="1:2" ht="15.75" customHeight="1">
      <c r="A221" s="171"/>
      <c r="B221" s="171"/>
    </row>
    <row r="222" spans="1:2" ht="15.75" customHeight="1">
      <c r="A222" s="171"/>
      <c r="B222" s="171"/>
    </row>
    <row r="223" spans="1:2" ht="15.75" customHeight="1">
      <c r="A223" s="171"/>
      <c r="B223" s="171"/>
    </row>
    <row r="224" spans="1:2" ht="15.75" customHeight="1">
      <c r="A224" s="171"/>
      <c r="B224" s="171"/>
    </row>
    <row r="225" spans="1:2" ht="15.75" customHeight="1">
      <c r="A225" s="171"/>
      <c r="B225" s="171"/>
    </row>
    <row r="226" spans="1:2" ht="15.75" customHeight="1">
      <c r="A226" s="171"/>
      <c r="B226" s="171"/>
    </row>
    <row r="227" spans="1:2" ht="15.75" customHeight="1">
      <c r="A227" s="171"/>
      <c r="B227" s="171"/>
    </row>
    <row r="228" spans="1:2" ht="15.75" customHeight="1">
      <c r="A228" s="171"/>
      <c r="B228" s="171"/>
    </row>
    <row r="229" spans="1:2" ht="15.75" customHeight="1">
      <c r="A229" s="171"/>
      <c r="B229" s="171"/>
    </row>
    <row r="230" spans="1:2" ht="15.75" customHeight="1">
      <c r="A230" s="171"/>
      <c r="B230" s="171"/>
    </row>
    <row r="231" spans="1:2" ht="15.75" customHeight="1">
      <c r="A231" s="171"/>
      <c r="B231" s="171"/>
    </row>
    <row r="232" spans="1:2" ht="15.75" customHeight="1">
      <c r="A232" s="171"/>
      <c r="B232" s="171"/>
    </row>
    <row r="233" spans="1:2" ht="15.75" customHeight="1">
      <c r="A233" s="171"/>
      <c r="B233" s="171"/>
    </row>
    <row r="234" spans="1:2" ht="15.75" customHeight="1">
      <c r="A234" s="171"/>
      <c r="B234" s="171"/>
    </row>
    <row r="235" spans="1:2" ht="15.75" customHeight="1">
      <c r="A235" s="171"/>
      <c r="B235" s="171"/>
    </row>
    <row r="236" spans="1:2" ht="15.75" customHeight="1">
      <c r="A236" s="171"/>
      <c r="B236" s="171"/>
    </row>
    <row r="237" spans="1:2" ht="15.75" customHeight="1">
      <c r="A237" s="171"/>
      <c r="B237" s="171"/>
    </row>
    <row r="238" spans="1:2" ht="15.75" customHeight="1">
      <c r="A238" s="171"/>
      <c r="B238" s="171"/>
    </row>
    <row r="239" spans="1:2" ht="15.75" customHeight="1">
      <c r="A239" s="171"/>
      <c r="B239" s="171"/>
    </row>
    <row r="240" spans="1:2" ht="15.75" customHeight="1">
      <c r="A240" s="171"/>
      <c r="B240" s="171"/>
    </row>
    <row r="241" spans="1:2" ht="15.75" customHeight="1">
      <c r="A241" s="171"/>
      <c r="B241" s="171"/>
    </row>
    <row r="242" spans="1:2" ht="15.75" customHeight="1">
      <c r="A242" s="171"/>
      <c r="B242" s="171"/>
    </row>
    <row r="243" spans="1:2" ht="15.75" customHeight="1">
      <c r="A243" s="171"/>
      <c r="B243" s="171"/>
    </row>
    <row r="244" spans="1:2" ht="15.75" customHeight="1">
      <c r="A244" s="171"/>
      <c r="B244" s="171"/>
    </row>
    <row r="245" spans="1:2" ht="15.75" customHeight="1">
      <c r="A245" s="171"/>
      <c r="B245" s="171"/>
    </row>
    <row r="246" spans="1:2" ht="15.75" customHeight="1">
      <c r="A246" s="171"/>
      <c r="B246" s="171"/>
    </row>
    <row r="247" spans="1:2" ht="15.75" customHeight="1">
      <c r="A247" s="171"/>
      <c r="B247" s="171"/>
    </row>
    <row r="248" spans="1:2" ht="15.75" customHeight="1">
      <c r="A248" s="171"/>
      <c r="B248" s="171"/>
    </row>
    <row r="249" spans="1:2" ht="15.75" customHeight="1">
      <c r="A249" s="171"/>
      <c r="B249" s="171"/>
    </row>
    <row r="250" spans="1:2" ht="15.75" customHeight="1">
      <c r="A250" s="171"/>
      <c r="B250" s="171"/>
    </row>
    <row r="251" spans="1:2" ht="15.75" customHeight="1">
      <c r="A251" s="171"/>
      <c r="B251" s="171"/>
    </row>
    <row r="252" spans="1:2" ht="15.75" customHeight="1">
      <c r="A252" s="171"/>
      <c r="B252" s="171"/>
    </row>
    <row r="253" spans="1:2" ht="15.75" customHeight="1">
      <c r="A253" s="171"/>
      <c r="B253" s="171"/>
    </row>
    <row r="254" spans="1:2" ht="15.75" customHeight="1">
      <c r="A254" s="171"/>
      <c r="B254" s="171"/>
    </row>
    <row r="255" spans="1:2" ht="15.75" customHeight="1">
      <c r="A255" s="171"/>
      <c r="B255" s="171"/>
    </row>
    <row r="256" spans="1:2" ht="15.75" customHeight="1">
      <c r="A256" s="171"/>
      <c r="B256" s="171"/>
    </row>
    <row r="257" spans="1:2" ht="15.75" customHeight="1">
      <c r="A257" s="171"/>
      <c r="B257" s="171"/>
    </row>
    <row r="258" spans="1:2" ht="15.75" customHeight="1">
      <c r="A258" s="171"/>
      <c r="B258" s="171"/>
    </row>
    <row r="259" spans="1:2" ht="15.75" customHeight="1">
      <c r="A259" s="171"/>
      <c r="B259" s="171"/>
    </row>
    <row r="260" spans="1:2" ht="15.75" customHeight="1">
      <c r="A260" s="171"/>
      <c r="B260" s="171"/>
    </row>
    <row r="261" spans="1:2" ht="15.75" customHeight="1">
      <c r="A261" s="171"/>
      <c r="B261" s="171"/>
    </row>
    <row r="262" spans="1:2" ht="15.75" customHeight="1">
      <c r="A262" s="171"/>
      <c r="B262" s="171"/>
    </row>
    <row r="263" spans="1:2" ht="15.75" customHeight="1">
      <c r="A263" s="171"/>
      <c r="B263" s="171"/>
    </row>
    <row r="264" spans="1:2" ht="15.75" customHeight="1">
      <c r="A264" s="171"/>
      <c r="B264" s="171"/>
    </row>
    <row r="265" spans="1:2" ht="15.75" customHeight="1">
      <c r="A265" s="171"/>
      <c r="B265" s="171"/>
    </row>
    <row r="266" spans="1:2" ht="15.75" customHeight="1">
      <c r="A266" s="171"/>
      <c r="B266" s="171"/>
    </row>
    <row r="267" spans="1:2" ht="15.75" customHeight="1">
      <c r="A267" s="171"/>
      <c r="B267" s="171"/>
    </row>
    <row r="268" spans="1:2" ht="15.75" customHeight="1">
      <c r="A268" s="171"/>
      <c r="B268" s="171"/>
    </row>
    <row r="269" spans="1:2" ht="15.75" customHeight="1">
      <c r="A269" s="171"/>
      <c r="B269" s="171"/>
    </row>
    <row r="270" spans="1:2" ht="15.75" customHeight="1">
      <c r="A270" s="171"/>
      <c r="B270" s="171"/>
    </row>
    <row r="271" spans="1:2" ht="15.75" customHeight="1">
      <c r="A271" s="171"/>
      <c r="B271" s="171"/>
    </row>
    <row r="272" spans="1:2" ht="15.75" customHeight="1">
      <c r="A272" s="171"/>
      <c r="B272" s="171"/>
    </row>
    <row r="273" spans="1:2" ht="15.75" customHeight="1">
      <c r="A273" s="171"/>
      <c r="B273" s="171"/>
    </row>
    <row r="274" spans="1:2" ht="15.75" customHeight="1">
      <c r="A274" s="171"/>
      <c r="B274" s="171"/>
    </row>
    <row r="275" spans="1:2" ht="15.75" customHeight="1">
      <c r="A275" s="171"/>
      <c r="B275" s="171"/>
    </row>
    <row r="276" spans="1:2" ht="15.75" customHeight="1">
      <c r="A276" s="171"/>
      <c r="B276" s="171"/>
    </row>
    <row r="277" spans="1:2" ht="15.75" customHeight="1">
      <c r="A277" s="171"/>
      <c r="B277" s="171"/>
    </row>
    <row r="278" spans="1:2" ht="15.75" customHeight="1">
      <c r="A278" s="171"/>
      <c r="B278" s="171"/>
    </row>
    <row r="279" spans="1:2" ht="15.75" customHeight="1">
      <c r="A279" s="171"/>
      <c r="B279" s="171"/>
    </row>
    <row r="280" spans="1:2" ht="15.75" customHeight="1">
      <c r="A280" s="171"/>
      <c r="B280" s="171"/>
    </row>
    <row r="281" spans="1:2" ht="15.75" customHeight="1">
      <c r="A281" s="171"/>
      <c r="B281" s="171"/>
    </row>
    <row r="282" spans="1:2" ht="15.75" customHeight="1">
      <c r="A282" s="171"/>
      <c r="B282" s="171"/>
    </row>
    <row r="283" spans="1:2" ht="15.75" customHeight="1">
      <c r="A283" s="171"/>
      <c r="B283" s="171"/>
    </row>
    <row r="284" spans="1:2" ht="15.75" customHeight="1">
      <c r="A284" s="171"/>
      <c r="B284" s="171"/>
    </row>
    <row r="285" spans="1:2" ht="15.75" customHeight="1">
      <c r="A285" s="171"/>
      <c r="B285" s="171"/>
    </row>
    <row r="286" spans="1:2" ht="15.75" customHeight="1">
      <c r="A286" s="171"/>
      <c r="B286" s="171"/>
    </row>
    <row r="287" spans="1:2" ht="15.75" customHeight="1">
      <c r="A287" s="171"/>
      <c r="B287" s="171"/>
    </row>
    <row r="288" spans="1:2" ht="15.75" customHeight="1">
      <c r="A288" s="171"/>
      <c r="B288" s="171"/>
    </row>
    <row r="289" spans="1:2" ht="15.75" customHeight="1">
      <c r="A289" s="171"/>
      <c r="B289" s="171"/>
    </row>
    <row r="290" spans="1:2" ht="15.75" customHeight="1">
      <c r="A290" s="171"/>
      <c r="B290" s="171"/>
    </row>
    <row r="291" spans="1:2" ht="15.75" customHeight="1">
      <c r="A291" s="171"/>
      <c r="B291" s="171"/>
    </row>
    <row r="292" spans="1:2" ht="15.75" customHeight="1">
      <c r="A292" s="171"/>
      <c r="B292" s="171"/>
    </row>
    <row r="293" spans="1:2" ht="15.75" customHeight="1">
      <c r="A293" s="171"/>
      <c r="B293" s="171"/>
    </row>
    <row r="294" spans="1:2" ht="15.75" customHeight="1">
      <c r="A294" s="171"/>
      <c r="B294" s="171"/>
    </row>
    <row r="295" spans="1:2" ht="15.75" customHeight="1">
      <c r="A295" s="171"/>
      <c r="B295" s="171"/>
    </row>
    <row r="296" spans="1:2" ht="15.75" customHeight="1">
      <c r="A296" s="171"/>
      <c r="B296" s="171"/>
    </row>
    <row r="297" spans="1:2" ht="15.75" customHeight="1">
      <c r="A297" s="171"/>
      <c r="B297" s="171"/>
    </row>
    <row r="298" spans="1:2" ht="15.75" customHeight="1">
      <c r="A298" s="171"/>
      <c r="B298" s="171"/>
    </row>
    <row r="299" spans="1:2" ht="15.75" customHeight="1">
      <c r="A299" s="171"/>
      <c r="B299" s="171"/>
    </row>
    <row r="300" spans="1:2" ht="15.75" customHeight="1">
      <c r="A300" s="171"/>
      <c r="B300" s="171"/>
    </row>
    <row r="301" spans="1:2" ht="15.75" customHeight="1">
      <c r="A301" s="171"/>
      <c r="B301" s="171"/>
    </row>
    <row r="302" spans="1:2" ht="15.75" customHeight="1">
      <c r="A302" s="171"/>
      <c r="B302" s="171"/>
    </row>
    <row r="303" spans="1:2" ht="15.75" customHeight="1">
      <c r="A303" s="171"/>
      <c r="B303" s="171"/>
    </row>
    <row r="304" spans="1:2" ht="15.75" customHeight="1">
      <c r="A304" s="171"/>
      <c r="B304" s="171"/>
    </row>
    <row r="305" spans="1:2" ht="15.75" customHeight="1">
      <c r="A305" s="171"/>
      <c r="B305" s="171"/>
    </row>
    <row r="306" spans="1:2" ht="15.75" customHeight="1">
      <c r="A306" s="171"/>
      <c r="B306" s="171"/>
    </row>
    <row r="307" spans="1:2" ht="15.75" customHeight="1">
      <c r="A307" s="171"/>
      <c r="B307" s="171"/>
    </row>
    <row r="308" spans="1:2" ht="15.75" customHeight="1">
      <c r="A308" s="171"/>
      <c r="B308" s="171"/>
    </row>
    <row r="309" spans="1:2" ht="15.75" customHeight="1">
      <c r="A309" s="171"/>
      <c r="B309" s="171"/>
    </row>
    <row r="310" spans="1:2" ht="15.75" customHeight="1">
      <c r="A310" s="171"/>
      <c r="B310" s="171"/>
    </row>
    <row r="311" spans="1:2" ht="15.75" customHeight="1">
      <c r="A311" s="171"/>
      <c r="B311" s="171"/>
    </row>
    <row r="312" spans="1:2" ht="15.75" customHeight="1">
      <c r="A312" s="171"/>
      <c r="B312" s="171"/>
    </row>
    <row r="313" spans="1:2" ht="15.75" customHeight="1">
      <c r="A313" s="171"/>
      <c r="B313" s="171"/>
    </row>
    <row r="314" spans="1:2" ht="15.75" customHeight="1">
      <c r="A314" s="171"/>
      <c r="B314" s="171"/>
    </row>
    <row r="315" spans="1:2" ht="15.75" customHeight="1">
      <c r="A315" s="171"/>
      <c r="B315" s="171"/>
    </row>
    <row r="316" spans="1:2" ht="15.75" customHeight="1">
      <c r="A316" s="171"/>
      <c r="B316" s="171"/>
    </row>
    <row r="317" spans="1:2" ht="15.75" customHeight="1">
      <c r="A317" s="171"/>
      <c r="B317" s="171"/>
    </row>
    <row r="318" spans="1:2" ht="15.75" customHeight="1">
      <c r="A318" s="171"/>
      <c r="B318" s="171"/>
    </row>
    <row r="319" spans="1:2" ht="15.75" customHeight="1">
      <c r="A319" s="171"/>
      <c r="B319" s="171"/>
    </row>
    <row r="320" spans="1:2" ht="15.75" customHeight="1">
      <c r="A320" s="171"/>
      <c r="B320" s="171"/>
    </row>
    <row r="321" spans="1:2" ht="15.75" customHeight="1">
      <c r="A321" s="171"/>
      <c r="B321" s="171"/>
    </row>
    <row r="322" spans="1:2" ht="15.75" customHeight="1">
      <c r="A322" s="171"/>
      <c r="B322" s="171"/>
    </row>
    <row r="323" spans="1:2" ht="15.75" customHeight="1">
      <c r="A323" s="171"/>
      <c r="B323" s="171"/>
    </row>
    <row r="324" spans="1:2" ht="15.75" customHeight="1">
      <c r="A324" s="171"/>
      <c r="B324" s="171"/>
    </row>
    <row r="325" spans="1:2" ht="15.75" customHeight="1">
      <c r="A325" s="171"/>
      <c r="B325" s="171"/>
    </row>
    <row r="326" spans="1:2" ht="15.75" customHeight="1">
      <c r="A326" s="171"/>
      <c r="B326" s="171"/>
    </row>
    <row r="327" spans="1:2" ht="15.75" customHeight="1">
      <c r="A327" s="171"/>
      <c r="B327" s="171"/>
    </row>
    <row r="328" spans="1:2" ht="15.75" customHeight="1">
      <c r="A328" s="171"/>
      <c r="B328" s="171"/>
    </row>
    <row r="329" spans="1:2" ht="15.75" customHeight="1">
      <c r="A329" s="171"/>
      <c r="B329" s="171"/>
    </row>
    <row r="330" spans="1:2" ht="15.75" customHeight="1">
      <c r="A330" s="171"/>
      <c r="B330" s="171"/>
    </row>
    <row r="331" spans="1:2" ht="15.75" customHeight="1">
      <c r="A331" s="171"/>
      <c r="B331" s="171"/>
    </row>
    <row r="332" spans="1:2" ht="15.75" customHeight="1">
      <c r="A332" s="171"/>
      <c r="B332" s="171"/>
    </row>
    <row r="333" spans="1:2" ht="15.75" customHeight="1">
      <c r="A333" s="171"/>
      <c r="B333" s="171"/>
    </row>
    <row r="334" spans="1:2" ht="15.75" customHeight="1">
      <c r="A334" s="171"/>
      <c r="B334" s="171"/>
    </row>
    <row r="335" spans="1:2" ht="15.75" customHeight="1">
      <c r="A335" s="171"/>
      <c r="B335" s="171"/>
    </row>
    <row r="336" spans="1:2" ht="15.75" customHeight="1">
      <c r="A336" s="171"/>
      <c r="B336" s="171"/>
    </row>
    <row r="337" spans="1:2" ht="15.75" customHeight="1">
      <c r="A337" s="171"/>
      <c r="B337" s="171"/>
    </row>
    <row r="338" spans="1:2" ht="15.75" customHeight="1">
      <c r="A338" s="171"/>
      <c r="B338" s="171"/>
    </row>
    <row r="339" spans="1:2" ht="15.75" customHeight="1">
      <c r="A339" s="171"/>
      <c r="B339" s="171"/>
    </row>
    <row r="340" spans="1:2" ht="15.75" customHeight="1">
      <c r="A340" s="171"/>
      <c r="B340" s="171"/>
    </row>
    <row r="341" spans="1:2" ht="15.75" customHeight="1">
      <c r="A341" s="171"/>
      <c r="B341" s="171"/>
    </row>
    <row r="342" spans="1:2" ht="15.75" customHeight="1">
      <c r="A342" s="171"/>
      <c r="B342" s="171"/>
    </row>
    <row r="343" spans="1:2" ht="15.75" customHeight="1">
      <c r="A343" s="171"/>
      <c r="B343" s="171"/>
    </row>
    <row r="344" spans="1:2" ht="15.75" customHeight="1">
      <c r="A344" s="171"/>
      <c r="B344" s="171"/>
    </row>
    <row r="345" spans="1:2" ht="15.75" customHeight="1">
      <c r="A345" s="171"/>
      <c r="B345" s="171"/>
    </row>
    <row r="346" spans="1:2" ht="15.75" customHeight="1">
      <c r="A346" s="171"/>
      <c r="B346" s="171"/>
    </row>
    <row r="347" spans="1:2" ht="15.75" customHeight="1">
      <c r="A347" s="171"/>
      <c r="B347" s="171"/>
    </row>
    <row r="348" spans="1:2" ht="15.75" customHeight="1">
      <c r="A348" s="171"/>
      <c r="B348" s="171"/>
    </row>
    <row r="349" spans="1:2" ht="15.75" customHeight="1">
      <c r="A349" s="171"/>
      <c r="B349" s="171"/>
    </row>
    <row r="350" spans="1:2" ht="15.75" customHeight="1">
      <c r="A350" s="171"/>
      <c r="B350" s="171"/>
    </row>
    <row r="351" spans="1:2" ht="15.75" customHeight="1">
      <c r="A351" s="171"/>
      <c r="B351" s="171"/>
    </row>
    <row r="352" spans="1:2" ht="15.75" customHeight="1">
      <c r="A352" s="171"/>
      <c r="B352" s="171"/>
    </row>
    <row r="353" spans="1:2" ht="15.75" customHeight="1">
      <c r="A353" s="171"/>
      <c r="B353" s="171"/>
    </row>
    <row r="354" spans="1:2" ht="15.75" customHeight="1">
      <c r="A354" s="171"/>
      <c r="B354" s="171"/>
    </row>
    <row r="355" spans="1:2" ht="15.75" customHeight="1">
      <c r="A355" s="171"/>
      <c r="B355" s="171"/>
    </row>
    <row r="356" spans="1:2" ht="15.75" customHeight="1">
      <c r="A356" s="171"/>
      <c r="B356" s="171"/>
    </row>
    <row r="357" spans="1:2" ht="15.75" customHeight="1">
      <c r="A357" s="171"/>
      <c r="B357" s="171"/>
    </row>
    <row r="358" spans="1:2" ht="15.75" customHeight="1">
      <c r="A358" s="171"/>
      <c r="B358" s="171"/>
    </row>
    <row r="359" spans="1:2" ht="15.75" customHeight="1">
      <c r="A359" s="171"/>
      <c r="B359" s="171"/>
    </row>
    <row r="360" spans="1:2" ht="15.75" customHeight="1">
      <c r="A360" s="171"/>
      <c r="B360" s="171"/>
    </row>
    <row r="361" spans="1:2" ht="15.75" customHeight="1">
      <c r="A361" s="171"/>
      <c r="B361" s="171"/>
    </row>
    <row r="362" spans="1:2" ht="15.75" customHeight="1">
      <c r="A362" s="171"/>
      <c r="B362" s="171"/>
    </row>
    <row r="363" spans="1:2" ht="15.75" customHeight="1">
      <c r="A363" s="171"/>
      <c r="B363" s="171"/>
    </row>
    <row r="364" spans="1:2" ht="15.75" customHeight="1">
      <c r="A364" s="171"/>
      <c r="B364" s="171"/>
    </row>
    <row r="365" spans="1:2" ht="15.75" customHeight="1">
      <c r="A365" s="171"/>
      <c r="B365" s="171"/>
    </row>
    <row r="366" spans="1:2" ht="15.75" customHeight="1">
      <c r="A366" s="171"/>
      <c r="B366" s="171"/>
    </row>
    <row r="367" spans="1:2" ht="15.75" customHeight="1">
      <c r="A367" s="171"/>
      <c r="B367" s="171"/>
    </row>
    <row r="368" spans="1:2" ht="15.75" customHeight="1">
      <c r="A368" s="171"/>
      <c r="B368" s="171"/>
    </row>
    <row r="369" spans="1:2" ht="15.75" customHeight="1">
      <c r="A369" s="171"/>
      <c r="B369" s="171"/>
    </row>
    <row r="370" spans="1:2" ht="15.75" customHeight="1">
      <c r="A370" s="171"/>
      <c r="B370" s="171"/>
    </row>
    <row r="371" spans="1:2" ht="15.75" customHeight="1">
      <c r="A371" s="171"/>
      <c r="B371" s="171"/>
    </row>
    <row r="372" spans="1:2" ht="15.75" customHeight="1">
      <c r="A372" s="171"/>
      <c r="B372" s="171"/>
    </row>
    <row r="373" spans="1:2" ht="15.75" customHeight="1">
      <c r="A373" s="171"/>
      <c r="B373" s="171"/>
    </row>
    <row r="374" spans="1:2" ht="15.75" customHeight="1">
      <c r="A374" s="171"/>
      <c r="B374" s="171"/>
    </row>
    <row r="375" spans="1:2" ht="15.75" customHeight="1">
      <c r="A375" s="171"/>
      <c r="B375" s="171"/>
    </row>
    <row r="376" spans="1:2" ht="15.75" customHeight="1">
      <c r="A376" s="171"/>
      <c r="B376" s="171"/>
    </row>
    <row r="377" spans="1:2" ht="15.75" customHeight="1">
      <c r="A377" s="171"/>
      <c r="B377" s="171"/>
    </row>
    <row r="378" spans="1:2" ht="15.75" customHeight="1">
      <c r="A378" s="171"/>
      <c r="B378" s="171"/>
    </row>
    <row r="379" spans="1:2" ht="15.75" customHeight="1">
      <c r="A379" s="171"/>
      <c r="B379" s="171"/>
    </row>
    <row r="380" spans="1:2" ht="15.75" customHeight="1">
      <c r="A380" s="171"/>
      <c r="B380" s="171"/>
    </row>
    <row r="381" spans="1:2" ht="15.75" customHeight="1">
      <c r="A381" s="171"/>
      <c r="B381" s="171"/>
    </row>
    <row r="382" spans="1:2" ht="15.75" customHeight="1">
      <c r="A382" s="171"/>
      <c r="B382" s="171"/>
    </row>
    <row r="383" spans="1:2" ht="15.75" customHeight="1">
      <c r="A383" s="171"/>
      <c r="B383" s="171"/>
    </row>
    <row r="384" spans="1:2" ht="15.75" customHeight="1">
      <c r="A384" s="171"/>
      <c r="B384" s="171"/>
    </row>
    <row r="385" spans="1:2" ht="15.75" customHeight="1">
      <c r="A385" s="171"/>
      <c r="B385" s="171"/>
    </row>
    <row r="386" spans="1:2" ht="15.75" customHeight="1">
      <c r="A386" s="171"/>
      <c r="B386" s="171"/>
    </row>
    <row r="387" spans="1:2" ht="15.75" customHeight="1">
      <c r="A387" s="171"/>
      <c r="B387" s="171"/>
    </row>
    <row r="388" spans="1:2" ht="15.75" customHeight="1"/>
    <row r="389" spans="1:2" ht="15.75" customHeight="1"/>
    <row r="390" spans="1:2" ht="15.75" customHeight="1"/>
    <row r="391" spans="1:2" ht="15.75" customHeight="1"/>
    <row r="392" spans="1:2" ht="15.75" customHeight="1"/>
    <row r="393" spans="1:2" ht="15.75" customHeight="1"/>
    <row r="394" spans="1:2" ht="15.75" customHeight="1"/>
    <row r="395" spans="1:2" ht="15.75" customHeight="1"/>
    <row r="396" spans="1:2" ht="15.75" customHeight="1"/>
    <row r="397" spans="1:2" ht="15.75" customHeight="1"/>
    <row r="398" spans="1:2" ht="15.75" customHeight="1"/>
    <row r="399" spans="1:2" ht="15.75" customHeight="1"/>
    <row r="400" spans="1:2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B22:C22"/>
    <mergeCell ref="B3:F3"/>
    <mergeCell ref="B5:F5"/>
    <mergeCell ref="B6:F6"/>
    <mergeCell ref="B7:F7"/>
    <mergeCell ref="B19:F19"/>
    <mergeCell ref="B57:F57"/>
    <mergeCell ref="B82:F82"/>
    <mergeCell ref="B115:F115"/>
    <mergeCell ref="B140:F140"/>
    <mergeCell ref="B170:F170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XFD1048576"/>
    </sheetView>
  </sheetViews>
  <sheetFormatPr baseColWidth="10" defaultColWidth="12.5703125" defaultRowHeight="12.75"/>
  <cols>
    <col min="1" max="1" width="16.5703125" customWidth="1"/>
    <col min="2" max="2" width="38.28515625" customWidth="1"/>
    <col min="3" max="3" width="21.7109375" customWidth="1"/>
    <col min="4" max="4" width="23" customWidth="1"/>
    <col min="5" max="5" width="21.7109375" customWidth="1"/>
    <col min="6" max="6" width="15.28515625" customWidth="1"/>
    <col min="7" max="7" width="14" customWidth="1"/>
    <col min="8" max="26" width="10" customWidth="1"/>
  </cols>
  <sheetData>
    <row r="1" spans="1:26" ht="15.75" customHeight="1">
      <c r="A1" s="110"/>
      <c r="B1" s="110"/>
      <c r="C1" s="110"/>
      <c r="D1" s="111"/>
      <c r="E1" s="111"/>
    </row>
    <row r="2" spans="1:26" ht="15.75" customHeight="1">
      <c r="A2" s="110"/>
      <c r="B2" s="110"/>
      <c r="C2" s="110"/>
      <c r="D2" s="111"/>
      <c r="E2" s="111"/>
    </row>
    <row r="3" spans="1:26" ht="28.5" customHeight="1">
      <c r="A3" s="280" t="s">
        <v>0</v>
      </c>
      <c r="B3" s="281"/>
      <c r="C3" s="281"/>
      <c r="D3" s="281"/>
      <c r="E3" s="281"/>
      <c r="F3" s="281"/>
      <c r="G3" s="281"/>
    </row>
    <row r="4" spans="1:26" ht="28.5" customHeight="1">
      <c r="A4" s="113"/>
      <c r="B4" s="113"/>
      <c r="C4" s="113"/>
      <c r="D4" s="113"/>
      <c r="E4" s="113"/>
    </row>
    <row r="5" spans="1:26" ht="21" customHeight="1">
      <c r="A5" s="282" t="s">
        <v>168</v>
      </c>
      <c r="B5" s="283"/>
      <c r="C5" s="283"/>
      <c r="D5" s="283"/>
      <c r="E5" s="283"/>
      <c r="F5" s="283"/>
      <c r="G5" s="283"/>
    </row>
    <row r="6" spans="1:26" ht="15.75" customHeight="1">
      <c r="A6" s="284" t="s">
        <v>119</v>
      </c>
      <c r="B6" s="283"/>
      <c r="C6" s="283"/>
      <c r="D6" s="283"/>
      <c r="E6" s="283"/>
      <c r="F6" s="283"/>
      <c r="G6" s="283"/>
    </row>
    <row r="7" spans="1:26" ht="15.75" customHeight="1">
      <c r="A7" s="291" t="s">
        <v>120</v>
      </c>
      <c r="B7" s="283"/>
      <c r="C7" s="283"/>
      <c r="D7" s="283"/>
      <c r="E7" s="283"/>
      <c r="F7" s="283"/>
      <c r="G7" s="283"/>
    </row>
    <row r="8" spans="1:26" ht="15.75" customHeight="1">
      <c r="A8" s="116"/>
      <c r="B8" s="116"/>
      <c r="C8" s="117"/>
      <c r="D8" s="116"/>
      <c r="E8" s="116"/>
    </row>
    <row r="9" spans="1:26" ht="67.5" customHeight="1">
      <c r="A9" s="297" t="s">
        <v>169</v>
      </c>
      <c r="B9" s="296"/>
      <c r="C9" s="296"/>
      <c r="D9" s="296"/>
      <c r="E9" s="296"/>
      <c r="F9" s="296"/>
      <c r="G9" s="296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ht="9.75" customHeight="1">
      <c r="A10" s="209"/>
      <c r="B10" s="210"/>
      <c r="C10" s="210"/>
      <c r="D10" s="210"/>
      <c r="E10" s="210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ht="36" customHeight="1">
      <c r="A11" s="211" t="s">
        <v>170</v>
      </c>
      <c r="B11" s="212" t="s">
        <v>81</v>
      </c>
      <c r="C11" s="213" t="s">
        <v>171</v>
      </c>
      <c r="D11" s="213" t="s">
        <v>172</v>
      </c>
      <c r="E11" s="213" t="s">
        <v>173</v>
      </c>
      <c r="F11" s="213" t="s">
        <v>174</v>
      </c>
      <c r="G11" s="213" t="s">
        <v>175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18.75" customHeight="1">
      <c r="A12" s="214" t="s">
        <v>176</v>
      </c>
      <c r="B12" s="214" t="s">
        <v>177</v>
      </c>
      <c r="C12" s="215">
        <f>+'[1]15. Ejecución Presupuestaria'!C24</f>
        <v>944323983</v>
      </c>
      <c r="D12" s="215">
        <f>+'[1]15. Ejecución Presupuestaria'!D24</f>
        <v>942867534.2701</v>
      </c>
      <c r="E12" s="215">
        <f t="shared" ref="E12:E17" si="0">+C12-D12</f>
        <v>1456448.7299000025</v>
      </c>
      <c r="F12" s="216">
        <f t="shared" ref="F12:F13" si="1">+D12/C12</f>
        <v>0.9984576810966157</v>
      </c>
      <c r="G12" s="216">
        <f t="shared" ref="G12:G14" si="2">+E12/C12</f>
        <v>1.542318903384245E-3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8.75" customHeight="1">
      <c r="A13" s="214" t="s">
        <v>178</v>
      </c>
      <c r="B13" s="214" t="s">
        <v>179</v>
      </c>
      <c r="C13" s="215">
        <f>+'[1]15. Ejecución Presupuestaria'!C26</f>
        <v>83546978</v>
      </c>
      <c r="D13" s="215">
        <f>+'[1]15. Ejecución Presupuestaria'!D26</f>
        <v>74386074.700000003</v>
      </c>
      <c r="E13" s="215">
        <f t="shared" si="0"/>
        <v>9160903.299999997</v>
      </c>
      <c r="F13" s="216">
        <f t="shared" si="1"/>
        <v>0.89035027335159866</v>
      </c>
      <c r="G13" s="216">
        <f t="shared" si="2"/>
        <v>0.10964972664840129</v>
      </c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1:26" ht="18.75" customHeight="1">
      <c r="A14" s="214" t="s">
        <v>180</v>
      </c>
      <c r="B14" s="214" t="s">
        <v>181</v>
      </c>
      <c r="C14" s="215">
        <f>+'[1]15. Ejecución Presupuestaria'!C28</f>
        <v>38161760</v>
      </c>
      <c r="D14" s="215">
        <f>+'[1]15. Ejecución Presupuestaria'!D28</f>
        <v>35765410.699999996</v>
      </c>
      <c r="E14" s="215">
        <f t="shared" si="0"/>
        <v>2396349.3000000045</v>
      </c>
      <c r="F14" s="216">
        <f>+D14/C14</f>
        <v>0.93720548266117698</v>
      </c>
      <c r="G14" s="216">
        <f t="shared" si="2"/>
        <v>6.2794517338823061E-2</v>
      </c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1:26" ht="18.75" customHeight="1">
      <c r="A15" s="214" t="s">
        <v>182</v>
      </c>
      <c r="B15" s="214" t="s">
        <v>183</v>
      </c>
      <c r="C15" s="215">
        <f>+'[1]15. Ejecución Presupuestaria'!C30</f>
        <v>0</v>
      </c>
      <c r="D15" s="215">
        <v>0</v>
      </c>
      <c r="E15" s="215">
        <f t="shared" si="0"/>
        <v>0</v>
      </c>
      <c r="F15" s="216">
        <v>0</v>
      </c>
      <c r="G15" s="216">
        <v>0</v>
      </c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1:26" ht="18.75" customHeight="1">
      <c r="A16" s="214" t="s">
        <v>184</v>
      </c>
      <c r="B16" s="214" t="s">
        <v>185</v>
      </c>
      <c r="C16" s="215">
        <f>+'[1]15. Ejecución Presupuestaria'!C32</f>
        <v>1143444322.6100001</v>
      </c>
      <c r="D16" s="215">
        <f>+'[1]15. Ejecución Presupuestaria'!D32</f>
        <v>110467504.98999999</v>
      </c>
      <c r="E16" s="215">
        <f t="shared" si="0"/>
        <v>1032976817.6200001</v>
      </c>
      <c r="F16" s="216">
        <f t="shared" ref="F16" si="3">+D16/C16</f>
        <v>9.6609430652337638E-2</v>
      </c>
      <c r="G16" s="216">
        <f t="shared" ref="G16:G18" si="4">+E16/C16</f>
        <v>0.90339056934766238</v>
      </c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</row>
    <row r="17" spans="1:26" ht="18.75" customHeight="1">
      <c r="A17" s="214" t="s">
        <v>186</v>
      </c>
      <c r="B17" s="214" t="s">
        <v>187</v>
      </c>
      <c r="C17" s="215">
        <f>+'[1]15. Ejecución Presupuestaria'!C34</f>
        <v>77366905.049999997</v>
      </c>
      <c r="D17" s="215">
        <f>+'[1]15. Ejecución Presupuestaria'!D34</f>
        <v>46778476.490000002</v>
      </c>
      <c r="E17" s="215">
        <f t="shared" si="0"/>
        <v>30588428.559999995</v>
      </c>
      <c r="F17" s="216">
        <f>+D17/C17</f>
        <v>0.6046316116661048</v>
      </c>
      <c r="G17" s="216">
        <f t="shared" si="4"/>
        <v>0.3953683883338952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</row>
    <row r="18" spans="1:26" ht="24.75" customHeight="1">
      <c r="A18" s="298" t="s">
        <v>94</v>
      </c>
      <c r="B18" s="283"/>
      <c r="C18" s="217">
        <f t="shared" ref="C18:D18" si="5">SUM(C12:C17)</f>
        <v>2286843948.6600003</v>
      </c>
      <c r="D18" s="217">
        <f t="shared" si="5"/>
        <v>1210265001.1501</v>
      </c>
      <c r="E18" s="217">
        <f>SUM(E12:E17)</f>
        <v>1076578947.5099001</v>
      </c>
      <c r="F18" s="218">
        <f>+D18/C18</f>
        <v>0.52922937827011207</v>
      </c>
      <c r="G18" s="218">
        <f t="shared" si="4"/>
        <v>0.47077062172988787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</row>
    <row r="19" spans="1:26" ht="18.75" customHeight="1">
      <c r="A19" s="219"/>
      <c r="B19" s="219"/>
      <c r="C19" s="217"/>
      <c r="D19" s="217"/>
      <c r="E19" s="220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</row>
    <row r="20" spans="1:26" ht="18.75" customHeight="1">
      <c r="A20" s="221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</row>
    <row r="21" spans="1:26" ht="120" customHeight="1">
      <c r="A21" s="295" t="s">
        <v>188</v>
      </c>
      <c r="B21" s="296"/>
      <c r="C21" s="296"/>
      <c r="D21" s="296"/>
      <c r="E21" s="296"/>
      <c r="F21" s="296"/>
      <c r="G21" s="296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</row>
    <row r="22" spans="1:26" ht="18.75" customHeight="1">
      <c r="A22" s="222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ht="69.75" customHeight="1">
      <c r="A23" s="295" t="s">
        <v>189</v>
      </c>
      <c r="B23" s="296"/>
      <c r="C23" s="296"/>
      <c r="D23" s="296"/>
      <c r="E23" s="296"/>
      <c r="F23" s="296"/>
      <c r="G23" s="296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4" spans="1:26" ht="15.75" customHeight="1">
      <c r="A24" s="223"/>
      <c r="B24" s="224"/>
      <c r="C24" s="192"/>
      <c r="D24" s="192"/>
      <c r="E24" s="192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:26" ht="15" customHeight="1">
      <c r="A25" s="225"/>
      <c r="B25" s="225"/>
      <c r="C25" s="226"/>
      <c r="D25" s="225"/>
      <c r="E25" s="225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ht="15" customHeight="1">
      <c r="A26" s="225"/>
      <c r="B26" s="225"/>
      <c r="C26" s="226"/>
      <c r="D26" s="225"/>
      <c r="E26" s="225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:26" ht="15" customHeight="1">
      <c r="A27" s="225"/>
      <c r="B27" s="225"/>
      <c r="C27" s="226"/>
      <c r="D27" s="225"/>
      <c r="E27" s="225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spans="1:26" ht="15" customHeight="1">
      <c r="A28" s="225"/>
      <c r="B28" s="225"/>
      <c r="C28" s="226"/>
      <c r="D28" s="225"/>
      <c r="E28" s="225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:26" ht="15" customHeight="1">
      <c r="A29" s="225"/>
      <c r="B29" s="225"/>
      <c r="C29" s="226"/>
      <c r="D29" s="225"/>
      <c r="E29" s="225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spans="1:26" ht="15" customHeight="1">
      <c r="A30" s="225"/>
      <c r="B30" s="225"/>
      <c r="C30" s="226"/>
      <c r="D30" s="225"/>
      <c r="E30" s="225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ht="15" customHeight="1">
      <c r="A31" s="225"/>
      <c r="B31" s="225"/>
      <c r="C31" s="226"/>
      <c r="D31" s="225"/>
      <c r="E31" s="225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spans="1:26" ht="15" customHeight="1">
      <c r="A32" s="225"/>
      <c r="B32" s="225"/>
      <c r="C32" s="226"/>
      <c r="D32" s="225"/>
      <c r="E32" s="225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spans="1:26" ht="15" customHeight="1">
      <c r="A33" s="225"/>
      <c r="B33" s="225"/>
      <c r="C33" s="226"/>
      <c r="D33" s="225"/>
      <c r="E33" s="225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</row>
    <row r="34" spans="1:26" ht="15" customHeight="1">
      <c r="A34" s="225"/>
      <c r="B34" s="225"/>
      <c r="C34" s="226"/>
      <c r="D34" s="225"/>
      <c r="E34" s="225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</row>
    <row r="35" spans="1:26" ht="15" customHeight="1">
      <c r="A35" s="225"/>
      <c r="B35" s="225"/>
      <c r="C35" s="226"/>
      <c r="D35" s="225"/>
      <c r="E35" s="225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ht="15" customHeight="1">
      <c r="A36" s="225"/>
      <c r="B36" s="225"/>
      <c r="C36" s="226"/>
      <c r="D36" s="225"/>
      <c r="E36" s="225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</row>
    <row r="37" spans="1:26" ht="14.25" customHeight="1">
      <c r="A37" s="111"/>
      <c r="B37" s="111"/>
      <c r="C37" s="135"/>
      <c r="D37" s="111"/>
      <c r="E37" s="111"/>
    </row>
    <row r="38" spans="1:26" ht="14.25" customHeight="1">
      <c r="A38" s="111"/>
      <c r="B38" s="111"/>
      <c r="C38" s="135"/>
      <c r="D38" s="111"/>
      <c r="E38" s="111"/>
    </row>
    <row r="39" spans="1:26" ht="14.25" customHeight="1">
      <c r="A39" s="111"/>
      <c r="B39" s="111"/>
      <c r="C39" s="135"/>
      <c r="D39" s="111"/>
      <c r="E39" s="111"/>
    </row>
    <row r="40" spans="1:26" ht="14.25" customHeight="1">
      <c r="A40" s="111"/>
      <c r="B40" s="111"/>
      <c r="C40" s="135"/>
      <c r="D40" s="111"/>
      <c r="E40" s="111"/>
    </row>
    <row r="41" spans="1:26" ht="14.25" customHeight="1">
      <c r="A41" s="111"/>
      <c r="B41" s="111"/>
      <c r="C41" s="135"/>
      <c r="D41" s="111"/>
      <c r="E41" s="111"/>
    </row>
    <row r="42" spans="1:26" ht="14.25" customHeight="1">
      <c r="A42" s="111"/>
      <c r="B42" s="111"/>
      <c r="C42" s="135"/>
      <c r="D42" s="111"/>
      <c r="E42" s="111"/>
    </row>
    <row r="43" spans="1:26" ht="14.25" customHeight="1">
      <c r="A43" s="111"/>
      <c r="B43" s="111"/>
      <c r="C43" s="135"/>
      <c r="D43" s="111"/>
      <c r="E43" s="111"/>
    </row>
    <row r="44" spans="1:26" ht="14.25" customHeight="1">
      <c r="A44" s="111"/>
      <c r="B44" s="111"/>
      <c r="C44" s="135"/>
      <c r="D44" s="111"/>
      <c r="E44" s="111"/>
    </row>
    <row r="45" spans="1:26" ht="14.25" customHeight="1">
      <c r="A45" s="111"/>
      <c r="B45" s="111"/>
      <c r="C45" s="135"/>
      <c r="D45" s="111"/>
      <c r="E45" s="111"/>
    </row>
    <row r="46" spans="1:26" ht="14.25" customHeight="1">
      <c r="A46" s="111"/>
      <c r="B46" s="111"/>
      <c r="C46" s="135"/>
      <c r="D46" s="111"/>
      <c r="E46" s="111"/>
    </row>
    <row r="47" spans="1:26" ht="14.25" customHeight="1">
      <c r="A47" s="111"/>
      <c r="B47" s="111"/>
      <c r="C47" s="135"/>
      <c r="D47" s="111"/>
      <c r="E47" s="111"/>
    </row>
    <row r="48" spans="1:26" ht="14.25" customHeight="1">
      <c r="A48" s="111"/>
      <c r="B48" s="111"/>
      <c r="C48" s="135"/>
      <c r="D48" s="111"/>
      <c r="E48" s="111"/>
    </row>
    <row r="49" spans="1:5" ht="14.25" customHeight="1">
      <c r="A49" s="111"/>
      <c r="B49" s="111"/>
      <c r="C49" s="135"/>
      <c r="D49" s="111"/>
      <c r="E49" s="111"/>
    </row>
    <row r="50" spans="1:5" ht="14.25" customHeight="1">
      <c r="A50" s="111"/>
      <c r="B50" s="111"/>
      <c r="C50" s="135"/>
      <c r="D50" s="111"/>
      <c r="E50" s="111"/>
    </row>
    <row r="51" spans="1:5" ht="14.25" customHeight="1">
      <c r="A51" s="111"/>
      <c r="B51" s="111"/>
      <c r="C51" s="135"/>
      <c r="D51" s="111"/>
      <c r="E51" s="111"/>
    </row>
    <row r="52" spans="1:5" ht="14.25" customHeight="1">
      <c r="A52" s="111"/>
      <c r="B52" s="111"/>
      <c r="C52" s="135"/>
      <c r="D52" s="111"/>
      <c r="E52" s="111"/>
    </row>
    <row r="53" spans="1:5" ht="14.25" customHeight="1">
      <c r="A53" s="111"/>
      <c r="B53" s="111"/>
      <c r="C53" s="135"/>
      <c r="D53" s="111"/>
      <c r="E53" s="111"/>
    </row>
    <row r="54" spans="1:5" ht="14.25" customHeight="1">
      <c r="A54" s="111"/>
      <c r="B54" s="111"/>
      <c r="C54" s="135"/>
      <c r="D54" s="111"/>
      <c r="E54" s="111"/>
    </row>
    <row r="55" spans="1:5" ht="14.25" customHeight="1">
      <c r="A55" s="111"/>
      <c r="B55" s="111"/>
      <c r="C55" s="135"/>
      <c r="D55" s="111"/>
      <c r="E55" s="111"/>
    </row>
    <row r="56" spans="1:5" ht="14.25" customHeight="1">
      <c r="A56" s="111"/>
      <c r="B56" s="111"/>
      <c r="C56" s="135"/>
      <c r="D56" s="111"/>
      <c r="E56" s="111"/>
    </row>
    <row r="57" spans="1:5" ht="14.25" customHeight="1">
      <c r="A57" s="111"/>
      <c r="B57" s="111"/>
      <c r="C57" s="135"/>
      <c r="D57" s="111"/>
      <c r="E57" s="111"/>
    </row>
    <row r="58" spans="1:5" ht="14.25" customHeight="1">
      <c r="A58" s="111"/>
      <c r="B58" s="111"/>
      <c r="C58" s="135"/>
      <c r="D58" s="111"/>
      <c r="E58" s="111"/>
    </row>
    <row r="59" spans="1:5" ht="14.25" customHeight="1">
      <c r="A59" s="111"/>
      <c r="B59" s="111"/>
      <c r="C59" s="135"/>
      <c r="D59" s="111"/>
      <c r="E59" s="111"/>
    </row>
    <row r="60" spans="1:5" ht="14.25" customHeight="1">
      <c r="A60" s="111"/>
      <c r="B60" s="111"/>
      <c r="C60" s="135"/>
      <c r="D60" s="111"/>
      <c r="E60" s="111"/>
    </row>
    <row r="61" spans="1:5" ht="14.25" customHeight="1">
      <c r="A61" s="111"/>
      <c r="B61" s="111"/>
      <c r="C61" s="135"/>
      <c r="D61" s="111"/>
      <c r="E61" s="111"/>
    </row>
    <row r="62" spans="1:5" ht="14.25" customHeight="1">
      <c r="A62" s="111"/>
      <c r="B62" s="111"/>
      <c r="C62" s="135"/>
      <c r="D62" s="111"/>
      <c r="E62" s="111"/>
    </row>
    <row r="63" spans="1:5" ht="14.25" customHeight="1">
      <c r="A63" s="111"/>
      <c r="B63" s="111"/>
      <c r="C63" s="135"/>
      <c r="D63" s="111"/>
      <c r="E63" s="111"/>
    </row>
    <row r="64" spans="1:5" ht="14.25" customHeight="1">
      <c r="A64" s="111"/>
      <c r="B64" s="111"/>
      <c r="C64" s="135"/>
      <c r="D64" s="111"/>
      <c r="E64" s="111"/>
    </row>
    <row r="65" spans="1:5" ht="14.25" customHeight="1">
      <c r="A65" s="111"/>
      <c r="B65" s="111"/>
      <c r="C65" s="135"/>
      <c r="D65" s="111"/>
      <c r="E65" s="111"/>
    </row>
    <row r="66" spans="1:5" ht="14.25" customHeight="1">
      <c r="A66" s="111"/>
      <c r="B66" s="111"/>
      <c r="C66" s="135"/>
      <c r="D66" s="111"/>
      <c r="E66" s="111"/>
    </row>
    <row r="67" spans="1:5" ht="14.25" customHeight="1">
      <c r="A67" s="111"/>
      <c r="B67" s="111"/>
      <c r="C67" s="135"/>
      <c r="D67" s="111"/>
      <c r="E67" s="111"/>
    </row>
    <row r="68" spans="1:5" ht="14.25" customHeight="1">
      <c r="A68" s="111"/>
      <c r="B68" s="111"/>
      <c r="C68" s="135"/>
      <c r="D68" s="111"/>
      <c r="E68" s="111"/>
    </row>
    <row r="69" spans="1:5" ht="14.25" customHeight="1">
      <c r="A69" s="111"/>
      <c r="B69" s="111"/>
      <c r="C69" s="135"/>
      <c r="D69" s="111"/>
      <c r="E69" s="111"/>
    </row>
    <row r="70" spans="1:5" ht="14.25" customHeight="1">
      <c r="A70" s="111"/>
      <c r="B70" s="111"/>
      <c r="C70" s="135"/>
      <c r="D70" s="111"/>
      <c r="E70" s="111"/>
    </row>
    <row r="71" spans="1:5" ht="14.25" customHeight="1">
      <c r="A71" s="111"/>
      <c r="B71" s="111"/>
      <c r="C71" s="135"/>
      <c r="D71" s="111"/>
      <c r="E71" s="111"/>
    </row>
    <row r="72" spans="1:5" ht="14.25" customHeight="1">
      <c r="A72" s="111"/>
      <c r="B72" s="111"/>
      <c r="C72" s="135"/>
      <c r="D72" s="111"/>
      <c r="E72" s="111"/>
    </row>
    <row r="73" spans="1:5" ht="14.25" customHeight="1">
      <c r="A73" s="111"/>
      <c r="B73" s="111"/>
      <c r="C73" s="135"/>
      <c r="D73" s="111"/>
      <c r="E73" s="111"/>
    </row>
    <row r="74" spans="1:5" ht="14.25" customHeight="1">
      <c r="A74" s="111"/>
      <c r="B74" s="111"/>
      <c r="C74" s="135"/>
      <c r="D74" s="111"/>
      <c r="E74" s="111"/>
    </row>
    <row r="75" spans="1:5" ht="14.25" customHeight="1">
      <c r="A75" s="111"/>
      <c r="B75" s="111"/>
      <c r="C75" s="135"/>
      <c r="D75" s="111"/>
      <c r="E75" s="111"/>
    </row>
    <row r="76" spans="1:5" ht="14.25" customHeight="1">
      <c r="A76" s="111"/>
      <c r="B76" s="111"/>
      <c r="C76" s="135"/>
      <c r="D76" s="111"/>
      <c r="E76" s="111"/>
    </row>
    <row r="77" spans="1:5" ht="14.25" customHeight="1">
      <c r="A77" s="111"/>
      <c r="B77" s="111"/>
      <c r="C77" s="135"/>
      <c r="D77" s="111"/>
      <c r="E77" s="111"/>
    </row>
    <row r="78" spans="1:5" ht="14.25" customHeight="1">
      <c r="A78" s="111"/>
      <c r="B78" s="111"/>
      <c r="C78" s="135"/>
      <c r="D78" s="111"/>
      <c r="E78" s="111"/>
    </row>
    <row r="79" spans="1:5" ht="14.25" customHeight="1">
      <c r="A79" s="111"/>
      <c r="B79" s="111"/>
      <c r="C79" s="135"/>
      <c r="D79" s="111"/>
      <c r="E79" s="111"/>
    </row>
    <row r="80" spans="1:5" ht="14.25" customHeight="1">
      <c r="A80" s="111"/>
      <c r="B80" s="111"/>
      <c r="C80" s="135"/>
      <c r="D80" s="111"/>
      <c r="E80" s="111"/>
    </row>
    <row r="81" spans="1:5" ht="14.25" customHeight="1">
      <c r="A81" s="111"/>
      <c r="B81" s="111"/>
      <c r="C81" s="135"/>
      <c r="D81" s="111"/>
      <c r="E81" s="111"/>
    </row>
    <row r="82" spans="1:5" ht="14.25" customHeight="1">
      <c r="A82" s="111"/>
      <c r="B82" s="111"/>
      <c r="C82" s="135"/>
      <c r="D82" s="111"/>
      <c r="E82" s="111"/>
    </row>
    <row r="83" spans="1:5" ht="14.25" customHeight="1">
      <c r="A83" s="111"/>
      <c r="B83" s="111"/>
      <c r="C83" s="135"/>
      <c r="D83" s="111"/>
      <c r="E83" s="111"/>
    </row>
    <row r="84" spans="1:5" ht="14.25" customHeight="1">
      <c r="A84" s="111"/>
      <c r="B84" s="111"/>
      <c r="C84" s="135"/>
      <c r="D84" s="111"/>
      <c r="E84" s="111"/>
    </row>
    <row r="85" spans="1:5" ht="14.25" customHeight="1">
      <c r="A85" s="111"/>
      <c r="B85" s="111"/>
      <c r="C85" s="135"/>
      <c r="D85" s="111"/>
      <c r="E85" s="111"/>
    </row>
    <row r="86" spans="1:5" ht="14.25" customHeight="1">
      <c r="A86" s="111"/>
      <c r="B86" s="111"/>
      <c r="C86" s="135"/>
      <c r="D86" s="111"/>
      <c r="E86" s="111"/>
    </row>
    <row r="87" spans="1:5" ht="14.25" customHeight="1">
      <c r="A87" s="111"/>
      <c r="B87" s="111"/>
      <c r="C87" s="135"/>
      <c r="D87" s="111"/>
      <c r="E87" s="111"/>
    </row>
    <row r="88" spans="1:5" ht="14.25" customHeight="1">
      <c r="A88" s="111"/>
      <c r="B88" s="111"/>
      <c r="C88" s="135"/>
      <c r="D88" s="111"/>
      <c r="E88" s="111"/>
    </row>
    <row r="89" spans="1:5" ht="14.25" customHeight="1">
      <c r="A89" s="111"/>
      <c r="B89" s="111"/>
      <c r="C89" s="135"/>
      <c r="D89" s="111"/>
      <c r="E89" s="111"/>
    </row>
    <row r="90" spans="1:5" ht="14.25" customHeight="1">
      <c r="A90" s="111"/>
      <c r="B90" s="111"/>
      <c r="C90" s="135"/>
      <c r="D90" s="111"/>
      <c r="E90" s="111"/>
    </row>
    <row r="91" spans="1:5" ht="14.25" customHeight="1">
      <c r="A91" s="111"/>
      <c r="B91" s="111"/>
      <c r="C91" s="135"/>
      <c r="D91" s="111"/>
      <c r="E91" s="111"/>
    </row>
    <row r="92" spans="1:5" ht="14.25" customHeight="1">
      <c r="A92" s="111"/>
      <c r="B92" s="111"/>
      <c r="C92" s="135"/>
      <c r="D92" s="111"/>
      <c r="E92" s="111"/>
    </row>
    <row r="93" spans="1:5" ht="14.25" customHeight="1">
      <c r="A93" s="111"/>
      <c r="B93" s="111"/>
      <c r="C93" s="135"/>
      <c r="D93" s="111"/>
      <c r="E93" s="111"/>
    </row>
    <row r="94" spans="1:5" ht="14.25" customHeight="1">
      <c r="A94" s="111"/>
      <c r="B94" s="111"/>
      <c r="C94" s="135"/>
      <c r="D94" s="111"/>
      <c r="E94" s="111"/>
    </row>
    <row r="95" spans="1:5" ht="14.25" customHeight="1">
      <c r="A95" s="111"/>
      <c r="B95" s="111"/>
      <c r="C95" s="135"/>
      <c r="D95" s="111"/>
      <c r="E95" s="111"/>
    </row>
    <row r="96" spans="1:5" ht="14.25" customHeight="1">
      <c r="A96" s="111"/>
      <c r="B96" s="111"/>
      <c r="C96" s="135"/>
      <c r="D96" s="111"/>
      <c r="E96" s="111"/>
    </row>
    <row r="97" spans="1:5" ht="14.25" customHeight="1">
      <c r="A97" s="111"/>
      <c r="B97" s="111"/>
      <c r="C97" s="135"/>
      <c r="D97" s="111"/>
      <c r="E97" s="111"/>
    </row>
    <row r="98" spans="1:5" ht="14.25" customHeight="1">
      <c r="A98" s="111"/>
      <c r="B98" s="111"/>
      <c r="C98" s="135"/>
      <c r="D98" s="111"/>
      <c r="E98" s="111"/>
    </row>
    <row r="99" spans="1:5" ht="14.25" customHeight="1">
      <c r="A99" s="111"/>
      <c r="B99" s="111"/>
      <c r="C99" s="135"/>
      <c r="D99" s="111"/>
      <c r="E99" s="111"/>
    </row>
    <row r="100" spans="1:5" ht="14.25" customHeight="1">
      <c r="A100" s="111"/>
      <c r="B100" s="111"/>
      <c r="C100" s="135"/>
      <c r="D100" s="111"/>
      <c r="E100" s="111"/>
    </row>
    <row r="101" spans="1:5" ht="14.25" customHeight="1">
      <c r="A101" s="111"/>
      <c r="B101" s="111"/>
      <c r="C101" s="135"/>
      <c r="D101" s="111"/>
      <c r="E101" s="111"/>
    </row>
    <row r="102" spans="1:5" ht="14.25" customHeight="1">
      <c r="A102" s="111"/>
      <c r="B102" s="111"/>
      <c r="C102" s="135"/>
      <c r="D102" s="111"/>
      <c r="E102" s="111"/>
    </row>
    <row r="103" spans="1:5" ht="14.25" customHeight="1">
      <c r="A103" s="111"/>
      <c r="B103" s="111"/>
      <c r="C103" s="135"/>
      <c r="D103" s="111"/>
      <c r="E103" s="111"/>
    </row>
    <row r="104" spans="1:5" ht="14.25" customHeight="1">
      <c r="A104" s="111"/>
      <c r="B104" s="111"/>
      <c r="C104" s="135"/>
      <c r="D104" s="111"/>
      <c r="E104" s="111"/>
    </row>
    <row r="105" spans="1:5" ht="14.25" customHeight="1">
      <c r="A105" s="111"/>
      <c r="B105" s="111"/>
      <c r="C105" s="135"/>
      <c r="D105" s="111"/>
      <c r="E105" s="111"/>
    </row>
    <row r="106" spans="1:5" ht="14.25" customHeight="1">
      <c r="A106" s="111"/>
      <c r="B106" s="111"/>
      <c r="C106" s="135"/>
      <c r="D106" s="111"/>
      <c r="E106" s="111"/>
    </row>
    <row r="107" spans="1:5" ht="14.25" customHeight="1">
      <c r="A107" s="111"/>
      <c r="B107" s="111"/>
      <c r="C107" s="135"/>
      <c r="D107" s="111"/>
      <c r="E107" s="111"/>
    </row>
    <row r="108" spans="1:5" ht="14.25" customHeight="1">
      <c r="A108" s="111"/>
      <c r="B108" s="111"/>
      <c r="C108" s="135"/>
      <c r="D108" s="111"/>
      <c r="E108" s="111"/>
    </row>
    <row r="109" spans="1:5" ht="14.25" customHeight="1">
      <c r="A109" s="111"/>
      <c r="B109" s="111"/>
      <c r="C109" s="135"/>
      <c r="D109" s="111"/>
      <c r="E109" s="111"/>
    </row>
    <row r="110" spans="1:5" ht="14.25" customHeight="1">
      <c r="A110" s="111"/>
      <c r="B110" s="111"/>
      <c r="C110" s="135"/>
      <c r="D110" s="111"/>
      <c r="E110" s="111"/>
    </row>
    <row r="111" spans="1:5" ht="14.25" customHeight="1">
      <c r="A111" s="111"/>
      <c r="B111" s="111"/>
      <c r="C111" s="135"/>
      <c r="D111" s="111"/>
      <c r="E111" s="111"/>
    </row>
    <row r="112" spans="1:5" ht="14.25" customHeight="1">
      <c r="A112" s="111"/>
      <c r="B112" s="111"/>
      <c r="C112" s="135"/>
      <c r="D112" s="111"/>
      <c r="E112" s="111"/>
    </row>
    <row r="113" spans="1:5" ht="14.25" customHeight="1">
      <c r="A113" s="111"/>
      <c r="B113" s="111"/>
      <c r="C113" s="135"/>
      <c r="D113" s="111"/>
      <c r="E113" s="111"/>
    </row>
    <row r="114" spans="1:5" ht="14.25" customHeight="1">
      <c r="A114" s="111"/>
      <c r="B114" s="111"/>
      <c r="C114" s="135"/>
      <c r="D114" s="111"/>
      <c r="E114" s="111"/>
    </row>
    <row r="115" spans="1:5" ht="14.25" customHeight="1">
      <c r="A115" s="111"/>
      <c r="B115" s="111"/>
      <c r="C115" s="135"/>
      <c r="D115" s="111"/>
      <c r="E115" s="111"/>
    </row>
    <row r="116" spans="1:5" ht="14.25" customHeight="1">
      <c r="A116" s="111"/>
      <c r="B116" s="111"/>
      <c r="C116" s="135"/>
      <c r="D116" s="111"/>
      <c r="E116" s="111"/>
    </row>
    <row r="117" spans="1:5" ht="14.25" customHeight="1">
      <c r="A117" s="111"/>
      <c r="B117" s="111"/>
      <c r="C117" s="135"/>
      <c r="D117" s="111"/>
      <c r="E117" s="111"/>
    </row>
    <row r="118" spans="1:5" ht="14.25" customHeight="1">
      <c r="A118" s="111"/>
      <c r="B118" s="111"/>
      <c r="C118" s="135"/>
      <c r="D118" s="111"/>
      <c r="E118" s="111"/>
    </row>
    <row r="119" spans="1:5" ht="14.25" customHeight="1">
      <c r="A119" s="111"/>
      <c r="B119" s="111"/>
      <c r="C119" s="135"/>
      <c r="D119" s="111"/>
      <c r="E119" s="111"/>
    </row>
    <row r="120" spans="1:5" ht="14.25" customHeight="1">
      <c r="A120" s="111"/>
      <c r="B120" s="111"/>
      <c r="C120" s="135"/>
      <c r="D120" s="111"/>
      <c r="E120" s="111"/>
    </row>
    <row r="121" spans="1:5" ht="14.25" customHeight="1">
      <c r="A121" s="111"/>
      <c r="B121" s="111"/>
      <c r="C121" s="135"/>
      <c r="D121" s="111"/>
      <c r="E121" s="111"/>
    </row>
    <row r="122" spans="1:5" ht="14.25" customHeight="1">
      <c r="A122" s="111"/>
      <c r="B122" s="111"/>
      <c r="C122" s="135"/>
      <c r="D122" s="111"/>
      <c r="E122" s="111"/>
    </row>
    <row r="123" spans="1:5" ht="14.25" customHeight="1">
      <c r="A123" s="111"/>
      <c r="B123" s="111"/>
      <c r="C123" s="135"/>
      <c r="D123" s="111"/>
      <c r="E123" s="111"/>
    </row>
    <row r="124" spans="1:5" ht="14.25" customHeight="1">
      <c r="A124" s="111"/>
      <c r="B124" s="111"/>
      <c r="C124" s="135"/>
      <c r="D124" s="111"/>
      <c r="E124" s="111"/>
    </row>
    <row r="125" spans="1:5" ht="14.25" customHeight="1">
      <c r="A125" s="111"/>
      <c r="B125" s="111"/>
      <c r="C125" s="135"/>
      <c r="D125" s="111"/>
      <c r="E125" s="111"/>
    </row>
    <row r="126" spans="1:5" ht="14.25" customHeight="1">
      <c r="A126" s="111"/>
      <c r="B126" s="111"/>
      <c r="C126" s="135"/>
      <c r="D126" s="111"/>
      <c r="E126" s="111"/>
    </row>
    <row r="127" spans="1:5" ht="14.25" customHeight="1">
      <c r="A127" s="111"/>
      <c r="B127" s="111"/>
      <c r="C127" s="135"/>
      <c r="D127" s="111"/>
      <c r="E127" s="111"/>
    </row>
    <row r="128" spans="1:5" ht="14.25" customHeight="1">
      <c r="A128" s="111"/>
      <c r="B128" s="111"/>
      <c r="C128" s="135"/>
      <c r="D128" s="111"/>
      <c r="E128" s="111"/>
    </row>
    <row r="129" spans="1:5" ht="14.25" customHeight="1">
      <c r="A129" s="111"/>
      <c r="B129" s="111"/>
      <c r="C129" s="135"/>
      <c r="D129" s="111"/>
      <c r="E129" s="111"/>
    </row>
    <row r="130" spans="1:5" ht="14.25" customHeight="1">
      <c r="A130" s="111"/>
      <c r="B130" s="111"/>
      <c r="C130" s="135"/>
      <c r="D130" s="111"/>
      <c r="E130" s="111"/>
    </row>
    <row r="131" spans="1:5" ht="14.25" customHeight="1">
      <c r="A131" s="111"/>
      <c r="B131" s="111"/>
      <c r="C131" s="135"/>
      <c r="D131" s="111"/>
      <c r="E131" s="111"/>
    </row>
    <row r="132" spans="1:5" ht="14.25" customHeight="1">
      <c r="A132" s="111"/>
      <c r="B132" s="111"/>
      <c r="C132" s="135"/>
      <c r="D132" s="111"/>
      <c r="E132" s="111"/>
    </row>
    <row r="133" spans="1:5" ht="14.25" customHeight="1">
      <c r="A133" s="111"/>
      <c r="B133" s="111"/>
      <c r="C133" s="135"/>
      <c r="D133" s="111"/>
      <c r="E133" s="111"/>
    </row>
    <row r="134" spans="1:5" ht="14.25" customHeight="1">
      <c r="A134" s="111"/>
      <c r="B134" s="111"/>
      <c r="C134" s="135"/>
      <c r="D134" s="111"/>
      <c r="E134" s="111"/>
    </row>
    <row r="135" spans="1:5" ht="14.25" customHeight="1">
      <c r="A135" s="111"/>
      <c r="B135" s="111"/>
      <c r="C135" s="135"/>
      <c r="D135" s="111"/>
      <c r="E135" s="111"/>
    </row>
    <row r="136" spans="1:5" ht="14.25" customHeight="1">
      <c r="A136" s="111"/>
      <c r="B136" s="111"/>
      <c r="C136" s="135"/>
      <c r="D136" s="111"/>
      <c r="E136" s="111"/>
    </row>
    <row r="137" spans="1:5" ht="14.25" customHeight="1">
      <c r="A137" s="111"/>
      <c r="B137" s="111"/>
      <c r="C137" s="135"/>
      <c r="D137" s="111"/>
      <c r="E137" s="111"/>
    </row>
    <row r="138" spans="1:5" ht="14.25" customHeight="1">
      <c r="A138" s="111"/>
      <c r="B138" s="111"/>
      <c r="C138" s="135"/>
      <c r="D138" s="111"/>
      <c r="E138" s="111"/>
    </row>
    <row r="139" spans="1:5" ht="14.25" customHeight="1">
      <c r="A139" s="111"/>
      <c r="B139" s="111"/>
      <c r="C139" s="135"/>
      <c r="D139" s="111"/>
      <c r="E139" s="111"/>
    </row>
    <row r="140" spans="1:5" ht="14.25" customHeight="1">
      <c r="A140" s="111"/>
      <c r="B140" s="111"/>
      <c r="C140" s="135"/>
      <c r="D140" s="111"/>
      <c r="E140" s="111"/>
    </row>
    <row r="141" spans="1:5" ht="14.25" customHeight="1">
      <c r="A141" s="111"/>
      <c r="B141" s="111"/>
      <c r="C141" s="135"/>
      <c r="D141" s="111"/>
      <c r="E141" s="111"/>
    </row>
    <row r="142" spans="1:5" ht="14.25" customHeight="1">
      <c r="A142" s="111"/>
      <c r="B142" s="111"/>
      <c r="C142" s="135"/>
      <c r="D142" s="111"/>
      <c r="E142" s="111"/>
    </row>
    <row r="143" spans="1:5" ht="14.25" customHeight="1">
      <c r="A143" s="111"/>
      <c r="B143" s="111"/>
      <c r="C143" s="135"/>
      <c r="D143" s="111"/>
      <c r="E143" s="111"/>
    </row>
    <row r="144" spans="1:5" ht="14.25" customHeight="1">
      <c r="A144" s="111"/>
      <c r="B144" s="111"/>
      <c r="C144" s="135"/>
      <c r="D144" s="111"/>
      <c r="E144" s="111"/>
    </row>
    <row r="145" spans="1:5" ht="14.25" customHeight="1">
      <c r="A145" s="111"/>
      <c r="B145" s="111"/>
      <c r="C145" s="135"/>
      <c r="D145" s="111"/>
      <c r="E145" s="111"/>
    </row>
    <row r="146" spans="1:5" ht="14.25" customHeight="1">
      <c r="A146" s="111"/>
      <c r="B146" s="111"/>
      <c r="C146" s="135"/>
      <c r="D146" s="111"/>
      <c r="E146" s="111"/>
    </row>
    <row r="147" spans="1:5" ht="14.25" customHeight="1">
      <c r="A147" s="111"/>
      <c r="B147" s="111"/>
      <c r="C147" s="135"/>
      <c r="D147" s="111"/>
      <c r="E147" s="111"/>
    </row>
    <row r="148" spans="1:5" ht="14.25" customHeight="1">
      <c r="A148" s="111"/>
      <c r="B148" s="111"/>
      <c r="C148" s="135"/>
      <c r="D148" s="111"/>
      <c r="E148" s="111"/>
    </row>
    <row r="149" spans="1:5" ht="14.25" customHeight="1">
      <c r="A149" s="111"/>
      <c r="B149" s="111"/>
      <c r="C149" s="135"/>
      <c r="D149" s="111"/>
      <c r="E149" s="111"/>
    </row>
    <row r="150" spans="1:5" ht="14.25" customHeight="1">
      <c r="A150" s="111"/>
      <c r="B150" s="111"/>
      <c r="C150" s="135"/>
      <c r="D150" s="111"/>
      <c r="E150" s="111"/>
    </row>
    <row r="151" spans="1:5" ht="14.25" customHeight="1">
      <c r="A151" s="111"/>
      <c r="B151" s="111"/>
      <c r="C151" s="135"/>
      <c r="D151" s="111"/>
      <c r="E151" s="111"/>
    </row>
    <row r="152" spans="1:5" ht="14.25" customHeight="1">
      <c r="A152" s="111"/>
      <c r="B152" s="111"/>
      <c r="C152" s="135"/>
      <c r="D152" s="111"/>
      <c r="E152" s="111"/>
    </row>
    <row r="153" spans="1:5" ht="14.25" customHeight="1">
      <c r="A153" s="111"/>
      <c r="B153" s="111"/>
      <c r="C153" s="135"/>
      <c r="D153" s="111"/>
      <c r="E153" s="111"/>
    </row>
    <row r="154" spans="1:5" ht="14.25" customHeight="1">
      <c r="A154" s="111"/>
      <c r="B154" s="111"/>
      <c r="C154" s="135"/>
      <c r="D154" s="111"/>
      <c r="E154" s="111"/>
    </row>
    <row r="155" spans="1:5" ht="14.25" customHeight="1">
      <c r="A155" s="111"/>
      <c r="B155" s="111"/>
      <c r="C155" s="135"/>
      <c r="D155" s="111"/>
      <c r="E155" s="111"/>
    </row>
    <row r="156" spans="1:5" ht="14.25" customHeight="1">
      <c r="A156" s="111"/>
      <c r="B156" s="111"/>
      <c r="C156" s="135"/>
      <c r="D156" s="111"/>
      <c r="E156" s="111"/>
    </row>
    <row r="157" spans="1:5" ht="14.25" customHeight="1">
      <c r="A157" s="111"/>
      <c r="B157" s="111"/>
      <c r="C157" s="135"/>
      <c r="D157" s="111"/>
      <c r="E157" s="111"/>
    </row>
    <row r="158" spans="1:5" ht="14.25" customHeight="1">
      <c r="A158" s="111"/>
      <c r="B158" s="111"/>
      <c r="C158" s="135"/>
      <c r="D158" s="111"/>
      <c r="E158" s="111"/>
    </row>
    <row r="159" spans="1:5" ht="14.25" customHeight="1">
      <c r="A159" s="111"/>
      <c r="B159" s="111"/>
      <c r="C159" s="135"/>
      <c r="D159" s="111"/>
      <c r="E159" s="111"/>
    </row>
    <row r="160" spans="1:5" ht="14.25" customHeight="1">
      <c r="A160" s="111"/>
      <c r="B160" s="111"/>
      <c r="C160" s="135"/>
      <c r="D160" s="111"/>
      <c r="E160" s="111"/>
    </row>
    <row r="161" spans="1:5" ht="14.25" customHeight="1">
      <c r="A161" s="111"/>
      <c r="B161" s="111"/>
      <c r="C161" s="135"/>
      <c r="D161" s="111"/>
      <c r="E161" s="111"/>
    </row>
    <row r="162" spans="1:5" ht="14.25" customHeight="1">
      <c r="A162" s="111"/>
      <c r="B162" s="111"/>
      <c r="C162" s="135"/>
      <c r="D162" s="111"/>
      <c r="E162" s="111"/>
    </row>
    <row r="163" spans="1:5" ht="14.25" customHeight="1">
      <c r="A163" s="111"/>
      <c r="B163" s="111"/>
      <c r="C163" s="135"/>
      <c r="D163" s="111"/>
      <c r="E163" s="111"/>
    </row>
    <row r="164" spans="1:5" ht="14.25" customHeight="1">
      <c r="A164" s="111"/>
      <c r="B164" s="111"/>
      <c r="C164" s="135"/>
      <c r="D164" s="111"/>
      <c r="E164" s="111"/>
    </row>
    <row r="165" spans="1:5" ht="14.25" customHeight="1">
      <c r="A165" s="111"/>
      <c r="B165" s="111"/>
      <c r="C165" s="135"/>
      <c r="D165" s="111"/>
      <c r="E165" s="111"/>
    </row>
    <row r="166" spans="1:5" ht="14.25" customHeight="1">
      <c r="A166" s="111"/>
      <c r="B166" s="111"/>
      <c r="C166" s="135"/>
      <c r="D166" s="111"/>
      <c r="E166" s="111"/>
    </row>
    <row r="167" spans="1:5" ht="14.25" customHeight="1">
      <c r="A167" s="111"/>
      <c r="B167" s="111"/>
      <c r="C167" s="135"/>
      <c r="D167" s="111"/>
      <c r="E167" s="111"/>
    </row>
    <row r="168" spans="1:5" ht="14.25" customHeight="1">
      <c r="A168" s="111"/>
      <c r="B168" s="111"/>
      <c r="C168" s="135"/>
      <c r="D168" s="111"/>
      <c r="E168" s="111"/>
    </row>
    <row r="169" spans="1:5" ht="14.25" customHeight="1">
      <c r="A169" s="111"/>
      <c r="B169" s="111"/>
      <c r="C169" s="135"/>
      <c r="D169" s="111"/>
      <c r="E169" s="111"/>
    </row>
    <row r="170" spans="1:5" ht="14.25" customHeight="1">
      <c r="A170" s="111"/>
      <c r="B170" s="111"/>
      <c r="C170" s="135"/>
      <c r="D170" s="111"/>
      <c r="E170" s="111"/>
    </row>
    <row r="171" spans="1:5" ht="14.25" customHeight="1">
      <c r="A171" s="111"/>
      <c r="B171" s="111"/>
      <c r="C171" s="135"/>
      <c r="D171" s="111"/>
      <c r="E171" s="111"/>
    </row>
    <row r="172" spans="1:5" ht="14.25" customHeight="1">
      <c r="A172" s="111"/>
      <c r="B172" s="111"/>
      <c r="C172" s="135"/>
      <c r="D172" s="111"/>
      <c r="E172" s="111"/>
    </row>
    <row r="173" spans="1:5" ht="14.25" customHeight="1">
      <c r="A173" s="111"/>
      <c r="B173" s="111"/>
      <c r="C173" s="135"/>
      <c r="D173" s="111"/>
      <c r="E173" s="111"/>
    </row>
    <row r="174" spans="1:5" ht="14.25" customHeight="1">
      <c r="A174" s="111"/>
      <c r="B174" s="111"/>
      <c r="C174" s="135"/>
      <c r="D174" s="111"/>
      <c r="E174" s="111"/>
    </row>
    <row r="175" spans="1:5" ht="14.25" customHeight="1">
      <c r="A175" s="111"/>
      <c r="B175" s="111"/>
      <c r="C175" s="135"/>
      <c r="D175" s="111"/>
      <c r="E175" s="111"/>
    </row>
    <row r="176" spans="1:5" ht="14.25" customHeight="1">
      <c r="A176" s="111"/>
      <c r="B176" s="111"/>
      <c r="C176" s="135"/>
      <c r="D176" s="111"/>
      <c r="E176" s="111"/>
    </row>
    <row r="177" spans="1:5" ht="14.25" customHeight="1">
      <c r="A177" s="111"/>
      <c r="B177" s="111"/>
      <c r="C177" s="135"/>
      <c r="D177" s="111"/>
      <c r="E177" s="111"/>
    </row>
    <row r="178" spans="1:5" ht="12.75" customHeight="1"/>
    <row r="179" spans="1:5" ht="12.75" customHeight="1"/>
    <row r="180" spans="1:5" ht="12.75" customHeight="1"/>
    <row r="181" spans="1:5" ht="12.75" customHeight="1"/>
    <row r="182" spans="1:5" ht="12.75" customHeight="1"/>
    <row r="183" spans="1:5" ht="12.75" customHeight="1"/>
    <row r="184" spans="1:5" ht="12.75" customHeight="1"/>
    <row r="185" spans="1:5" ht="12.75" customHeight="1"/>
    <row r="186" spans="1:5" ht="12.75" customHeight="1"/>
    <row r="187" spans="1:5" ht="12.75" customHeight="1"/>
    <row r="188" spans="1:5" ht="12.75" customHeight="1"/>
    <row r="189" spans="1:5" ht="12.75" customHeight="1"/>
    <row r="190" spans="1:5" ht="12.75" customHeight="1"/>
    <row r="191" spans="1:5" ht="12.75" customHeight="1"/>
    <row r="192" spans="1:5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1:G21"/>
    <mergeCell ref="A23:G23"/>
    <mergeCell ref="A3:G3"/>
    <mergeCell ref="A5:G5"/>
    <mergeCell ref="A6:G6"/>
    <mergeCell ref="A7:G7"/>
    <mergeCell ref="A9:G9"/>
    <mergeCell ref="A18:B1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5" workbookViewId="0">
      <selection activeCell="B53" sqref="B53"/>
    </sheetView>
  </sheetViews>
  <sheetFormatPr baseColWidth="10" defaultColWidth="11.42578125" defaultRowHeight="15" customHeight="1"/>
  <cols>
    <col min="1" max="1" width="52.42578125" style="1" customWidth="1"/>
    <col min="2" max="2" width="19.140625" style="1" customWidth="1"/>
    <col min="3" max="3" width="1.7109375" style="1" customWidth="1"/>
    <col min="4" max="4" width="19" style="1" customWidth="1"/>
    <col min="5" max="5" width="1.7109375" style="1" customWidth="1"/>
    <col min="6" max="6" width="17.140625" style="1" customWidth="1"/>
    <col min="7" max="7" width="1.7109375" style="1" customWidth="1"/>
    <col min="8" max="8" width="18.42578125" style="1" customWidth="1"/>
    <col min="9" max="16384" width="11.42578125" style="1"/>
  </cols>
  <sheetData>
    <row r="1" spans="1:8" ht="99.95" customHeight="1">
      <c r="A1" s="299"/>
      <c r="B1" s="299"/>
      <c r="C1" s="299"/>
      <c r="D1" s="299"/>
      <c r="E1" s="299"/>
      <c r="F1" s="299"/>
      <c r="G1" s="299"/>
      <c r="H1" s="299"/>
    </row>
    <row r="2" spans="1:8" ht="12.75">
      <c r="A2" s="3"/>
      <c r="B2" s="3"/>
      <c r="C2" s="3"/>
      <c r="D2" s="3"/>
      <c r="E2" s="3"/>
      <c r="F2" s="3"/>
      <c r="G2" s="3"/>
      <c r="H2" s="3"/>
    </row>
    <row r="3" spans="1:8" ht="12.75">
      <c r="A3" s="3"/>
      <c r="B3" s="3"/>
      <c r="C3" s="3"/>
      <c r="D3" s="3"/>
      <c r="E3" s="3"/>
      <c r="F3" s="3"/>
      <c r="G3" s="3"/>
      <c r="H3" s="3"/>
    </row>
    <row r="4" spans="1:8" ht="12.75">
      <c r="A4" s="3"/>
      <c r="B4" s="3"/>
      <c r="C4" s="3"/>
      <c r="D4" s="3"/>
      <c r="E4" s="3"/>
      <c r="F4" s="3"/>
      <c r="G4" s="3"/>
      <c r="H4" s="3"/>
    </row>
    <row r="5" spans="1:8" ht="29.25" customHeight="1">
      <c r="A5" s="260" t="s">
        <v>0</v>
      </c>
      <c r="B5" s="300"/>
      <c r="C5" s="300"/>
      <c r="D5" s="300"/>
      <c r="E5" s="300"/>
      <c r="F5" s="300"/>
      <c r="G5" s="300"/>
      <c r="H5" s="301"/>
    </row>
    <row r="6" spans="1:8" ht="22.5" customHeight="1">
      <c r="A6" s="260" t="s">
        <v>35</v>
      </c>
      <c r="B6" s="300"/>
      <c r="C6" s="300"/>
      <c r="D6" s="300"/>
      <c r="E6" s="300"/>
      <c r="F6" s="300"/>
      <c r="G6" s="300"/>
      <c r="H6" s="301"/>
    </row>
    <row r="7" spans="1:8" ht="21.75" customHeight="1">
      <c r="A7" s="302" t="s">
        <v>33</v>
      </c>
      <c r="B7" s="300"/>
      <c r="C7" s="300"/>
      <c r="D7" s="300"/>
      <c r="E7" s="300"/>
      <c r="F7" s="300"/>
      <c r="G7" s="300"/>
      <c r="H7" s="301"/>
    </row>
    <row r="8" spans="1:8" ht="21" customHeight="1">
      <c r="A8" s="302" t="s">
        <v>1</v>
      </c>
      <c r="B8" s="300"/>
      <c r="C8" s="300"/>
      <c r="D8" s="300"/>
      <c r="E8" s="300"/>
      <c r="F8" s="300"/>
      <c r="G8" s="300"/>
      <c r="H8" s="301"/>
    </row>
    <row r="9" spans="1:8" ht="16.5" customHeight="1">
      <c r="A9" s="2"/>
      <c r="B9" s="2"/>
      <c r="C9" s="2"/>
      <c r="D9" s="2"/>
      <c r="E9" s="2"/>
      <c r="F9" s="2"/>
      <c r="G9" s="2"/>
      <c r="H9" s="2"/>
    </row>
    <row r="10" spans="1:8" ht="16.5" customHeight="1">
      <c r="A10" s="4" t="s">
        <v>2</v>
      </c>
      <c r="B10" s="5">
        <v>2024</v>
      </c>
      <c r="C10" s="6"/>
      <c r="D10" s="5">
        <v>2023</v>
      </c>
      <c r="E10" s="7"/>
      <c r="F10" s="5" t="s">
        <v>3</v>
      </c>
      <c r="G10" s="8"/>
      <c r="H10" s="5" t="s">
        <v>4</v>
      </c>
    </row>
    <row r="11" spans="1:8" ht="15.75" customHeight="1">
      <c r="A11" s="4" t="s">
        <v>5</v>
      </c>
      <c r="B11" s="9"/>
      <c r="C11" s="9"/>
      <c r="D11" s="9"/>
      <c r="E11" s="2"/>
      <c r="F11" s="2"/>
      <c r="G11" s="2"/>
      <c r="H11" s="2"/>
    </row>
    <row r="12" spans="1:8" ht="15.75" customHeight="1">
      <c r="A12" s="41" t="s">
        <v>6</v>
      </c>
      <c r="B12" s="10">
        <v>7826410.0300000003</v>
      </c>
      <c r="C12" s="10"/>
      <c r="D12" s="10">
        <v>98174781.200000003</v>
      </c>
      <c r="E12" s="11"/>
      <c r="F12" s="11">
        <f>SUM(B12-D12)</f>
        <v>-90348371.170000002</v>
      </c>
      <c r="G12" s="12"/>
      <c r="H12" s="13">
        <f t="shared" ref="H12:H16" si="0">+F12/B12</f>
        <v>-11.54403753747617</v>
      </c>
    </row>
    <row r="13" spans="1:8" ht="15.75" customHeight="1">
      <c r="A13" s="41" t="s">
        <v>7</v>
      </c>
      <c r="B13" s="10">
        <v>43623538.710000001</v>
      </c>
      <c r="C13" s="10"/>
      <c r="D13" s="10">
        <v>59887723.649999999</v>
      </c>
      <c r="E13" s="11"/>
      <c r="F13" s="11">
        <f>SUM(B13-D13)</f>
        <v>-16264184.939999998</v>
      </c>
      <c r="G13" s="12"/>
      <c r="H13" s="13">
        <f>+F13/B13</f>
        <v>-0.37283048145453851</v>
      </c>
    </row>
    <row r="14" spans="1:8" ht="15.75" customHeight="1">
      <c r="A14" s="41" t="s">
        <v>8</v>
      </c>
      <c r="B14" s="10">
        <v>13161083.859999999</v>
      </c>
      <c r="C14" s="10"/>
      <c r="D14" s="10">
        <v>9857752.3399999999</v>
      </c>
      <c r="E14" s="11"/>
      <c r="F14" s="11">
        <f>SUM(B14-D14)</f>
        <v>3303331.5199999996</v>
      </c>
      <c r="G14" s="12"/>
      <c r="H14" s="13">
        <f t="shared" si="0"/>
        <v>0.25099236165797062</v>
      </c>
    </row>
    <row r="15" spans="1:8" ht="15.75" customHeight="1">
      <c r="A15" s="41" t="s">
        <v>9</v>
      </c>
      <c r="B15" s="14">
        <v>21374.83</v>
      </c>
      <c r="C15" s="10"/>
      <c r="D15" s="14">
        <v>2799726.17</v>
      </c>
      <c r="E15" s="11"/>
      <c r="F15" s="11">
        <f>SUM(B15-D15)</f>
        <v>-2778351.34</v>
      </c>
      <c r="G15" s="12"/>
      <c r="H15" s="13">
        <f t="shared" si="0"/>
        <v>-129.98238301778304</v>
      </c>
    </row>
    <row r="16" spans="1:8" ht="16.5" customHeight="1" thickBot="1">
      <c r="A16" s="4" t="s">
        <v>10</v>
      </c>
      <c r="B16" s="15">
        <f>SUM(B12:B15)</f>
        <v>64632407.43</v>
      </c>
      <c r="C16" s="16"/>
      <c r="D16" s="15">
        <f>SUM(D12:D15)</f>
        <v>170719983.35999998</v>
      </c>
      <c r="E16" s="17"/>
      <c r="F16" s="18">
        <f>SUM(F12:F15)</f>
        <v>-106087575.93000001</v>
      </c>
      <c r="G16" s="19"/>
      <c r="H16" s="20">
        <f t="shared" si="0"/>
        <v>-1.6413991084100952</v>
      </c>
    </row>
    <row r="17" spans="1:8" ht="16.5" customHeight="1" thickTop="1">
      <c r="A17" s="4"/>
      <c r="B17" s="16"/>
      <c r="C17" s="16"/>
      <c r="D17" s="16"/>
      <c r="E17" s="17"/>
      <c r="F17" s="17"/>
      <c r="G17" s="12"/>
      <c r="H17" s="13"/>
    </row>
    <row r="18" spans="1:8" ht="15.75" customHeight="1">
      <c r="A18" s="4" t="s">
        <v>34</v>
      </c>
      <c r="B18" s="21"/>
      <c r="C18" s="21"/>
      <c r="D18" s="21"/>
      <c r="E18" s="22"/>
      <c r="F18" s="22"/>
      <c r="G18" s="12"/>
      <c r="H18" s="13"/>
    </row>
    <row r="19" spans="1:8" ht="15.75" customHeight="1">
      <c r="A19" s="41" t="s">
        <v>11</v>
      </c>
      <c r="B19" s="10">
        <v>876409147.17999995</v>
      </c>
      <c r="C19" s="10"/>
      <c r="D19" s="10">
        <v>826976820.38</v>
      </c>
      <c r="E19" s="11"/>
      <c r="F19" s="11">
        <f t="shared" ref="F19:F21" si="1">SUM(B19-D19)</f>
        <v>49432326.799999952</v>
      </c>
      <c r="G19" s="12"/>
      <c r="H19" s="13">
        <f t="shared" ref="H19:H20" si="2">+F19/B19*100</f>
        <v>5.640325293164401</v>
      </c>
    </row>
    <row r="20" spans="1:8" ht="15.75" customHeight="1">
      <c r="A20" s="41" t="s">
        <v>12</v>
      </c>
      <c r="B20" s="23">
        <v>15192117.4836</v>
      </c>
      <c r="C20" s="10"/>
      <c r="D20" s="10">
        <v>47500660.530000001</v>
      </c>
      <c r="E20" s="11"/>
      <c r="F20" s="11">
        <f t="shared" si="1"/>
        <v>-32308543.046400003</v>
      </c>
      <c r="G20" s="12"/>
      <c r="H20" s="13">
        <f t="shared" si="2"/>
        <v>-212.66649024586144</v>
      </c>
    </row>
    <row r="21" spans="1:8" ht="15.75" customHeight="1">
      <c r="A21" s="41" t="s">
        <v>13</v>
      </c>
      <c r="B21" s="14">
        <v>1028848.35</v>
      </c>
      <c r="C21" s="10"/>
      <c r="D21" s="14">
        <v>0</v>
      </c>
      <c r="E21" s="11"/>
      <c r="F21" s="24">
        <f t="shared" si="1"/>
        <v>1028848.35</v>
      </c>
      <c r="G21" s="12"/>
      <c r="H21" s="25">
        <v>0</v>
      </c>
    </row>
    <row r="22" spans="1:8" ht="15.75" customHeight="1">
      <c r="A22" s="4" t="s">
        <v>14</v>
      </c>
      <c r="B22" s="26">
        <f>SUM(B19:B21)</f>
        <v>892630113.01359999</v>
      </c>
      <c r="C22" s="16"/>
      <c r="D22" s="26">
        <f>SUM(D19:D21)</f>
        <v>874477480.90999997</v>
      </c>
      <c r="E22" s="17"/>
      <c r="F22" s="27">
        <f>SUM(F19:F21)</f>
        <v>18152632.103599951</v>
      </c>
      <c r="G22" s="19"/>
      <c r="H22" s="28">
        <f>+F22/B22*100</f>
        <v>2.0336118890628754</v>
      </c>
    </row>
    <row r="23" spans="1:8" ht="15.75" customHeight="1" thickBot="1">
      <c r="A23" s="4" t="s">
        <v>15</v>
      </c>
      <c r="B23" s="15">
        <f>+B16+B22</f>
        <v>957262520.44359994</v>
      </c>
      <c r="C23" s="16"/>
      <c r="D23" s="15">
        <f>+D16+D22</f>
        <v>1045197464.27</v>
      </c>
      <c r="E23" s="17"/>
      <c r="F23" s="18">
        <f>+F16+F22</f>
        <v>-87934943.826400056</v>
      </c>
      <c r="G23" s="12"/>
      <c r="H23" s="20">
        <f>+F23/B23</f>
        <v>-9.1860844803210925E-2</v>
      </c>
    </row>
    <row r="24" spans="1:8" ht="15.75" customHeight="1" thickTop="1">
      <c r="A24" s="4"/>
      <c r="B24" s="16"/>
      <c r="C24" s="16"/>
      <c r="D24" s="16"/>
      <c r="E24" s="17"/>
      <c r="F24" s="17"/>
      <c r="G24" s="12"/>
      <c r="H24" s="13"/>
    </row>
    <row r="25" spans="1:8" ht="15.75" customHeight="1">
      <c r="A25" s="4" t="s">
        <v>16</v>
      </c>
      <c r="B25" s="21"/>
      <c r="C25" s="21"/>
      <c r="D25" s="21"/>
      <c r="E25" s="22"/>
      <c r="F25" s="22"/>
      <c r="G25" s="12"/>
      <c r="H25" s="13"/>
    </row>
    <row r="26" spans="1:8" ht="15.75" customHeight="1">
      <c r="A26" s="4" t="s">
        <v>17</v>
      </c>
      <c r="B26" s="10"/>
      <c r="C26" s="10"/>
      <c r="D26" s="10"/>
      <c r="E26" s="11"/>
      <c r="F26" s="11"/>
      <c r="G26" s="12"/>
      <c r="H26" s="13"/>
    </row>
    <row r="27" spans="1:8" ht="15.75" customHeight="1">
      <c r="A27" s="41" t="s">
        <v>18</v>
      </c>
      <c r="B27" s="10">
        <v>0</v>
      </c>
      <c r="C27" s="10"/>
      <c r="D27" s="10">
        <v>0</v>
      </c>
      <c r="E27" s="11"/>
      <c r="F27" s="11">
        <f t="shared" ref="F27:F30" si="3">SUM(B27-D27)</f>
        <v>0</v>
      </c>
      <c r="G27" s="12"/>
      <c r="H27" s="29" t="str">
        <f>IF(ISERROR(F27/B27),"-",F27/B27)</f>
        <v>-</v>
      </c>
    </row>
    <row r="28" spans="1:8" ht="15.75" customHeight="1">
      <c r="A28" s="41" t="s">
        <v>19</v>
      </c>
      <c r="B28" s="10">
        <v>63106384.560000002</v>
      </c>
      <c r="C28" s="10"/>
      <c r="D28" s="10">
        <v>43885585.869999997</v>
      </c>
      <c r="E28" s="11"/>
      <c r="F28" s="11">
        <f t="shared" si="3"/>
        <v>19220798.690000005</v>
      </c>
      <c r="G28" s="12"/>
      <c r="H28" s="13">
        <f t="shared" ref="H28:H31" si="4">+F28/B28</f>
        <v>0.30457771941799866</v>
      </c>
    </row>
    <row r="29" spans="1:8" ht="15.75" customHeight="1">
      <c r="A29" s="41" t="s">
        <v>20</v>
      </c>
      <c r="B29" s="10">
        <f>11284255.58</f>
        <v>11284255.58</v>
      </c>
      <c r="C29" s="10"/>
      <c r="D29" s="10">
        <v>7937646.3399999999</v>
      </c>
      <c r="E29" s="11"/>
      <c r="F29" s="11">
        <f t="shared" si="3"/>
        <v>3346609.24</v>
      </c>
      <c r="G29" s="12"/>
      <c r="H29" s="13">
        <f t="shared" si="4"/>
        <v>0.29657332876538767</v>
      </c>
    </row>
    <row r="30" spans="1:8" ht="15.75" customHeight="1">
      <c r="A30" s="41" t="s">
        <v>21</v>
      </c>
      <c r="B30" s="14">
        <f>3062482.5+479142.74</f>
        <v>3541625.24</v>
      </c>
      <c r="C30" s="10"/>
      <c r="D30" s="14">
        <v>1387570.67</v>
      </c>
      <c r="E30" s="11"/>
      <c r="F30" s="24">
        <f t="shared" si="3"/>
        <v>2154054.5700000003</v>
      </c>
      <c r="G30" s="12"/>
      <c r="H30" s="13">
        <f t="shared" si="4"/>
        <v>0.6082107574995711</v>
      </c>
    </row>
    <row r="31" spans="1:8" ht="15.75" customHeight="1" thickBot="1">
      <c r="A31" s="4" t="s">
        <v>22</v>
      </c>
      <c r="B31" s="15">
        <f>SUM(B27:B30)</f>
        <v>77932265.379999995</v>
      </c>
      <c r="C31" s="16"/>
      <c r="D31" s="15">
        <f>SUM(D27:D30)</f>
        <v>53210802.879999995</v>
      </c>
      <c r="E31" s="17"/>
      <c r="F31" s="18">
        <f>SUM(F27:F30)</f>
        <v>24721462.500000007</v>
      </c>
      <c r="G31" s="19"/>
      <c r="H31" s="20">
        <f t="shared" si="4"/>
        <v>0.31721729606418392</v>
      </c>
    </row>
    <row r="32" spans="1:8" ht="15.75" customHeight="1" thickTop="1">
      <c r="A32" s="4"/>
      <c r="B32" s="16"/>
      <c r="C32" s="16"/>
      <c r="D32" s="16"/>
      <c r="E32" s="17"/>
      <c r="F32" s="17"/>
      <c r="G32" s="12"/>
      <c r="H32" s="13"/>
    </row>
    <row r="33" spans="1:8" ht="15.75" customHeight="1">
      <c r="A33" s="4" t="s">
        <v>23</v>
      </c>
      <c r="B33" s="21"/>
      <c r="C33" s="21"/>
      <c r="D33" s="21"/>
      <c r="E33" s="22"/>
      <c r="F33" s="22"/>
      <c r="G33" s="12"/>
      <c r="H33" s="13"/>
    </row>
    <row r="34" spans="1:8" ht="15.75" customHeight="1">
      <c r="A34" s="41" t="s">
        <v>24</v>
      </c>
      <c r="B34" s="10">
        <v>1970113.89</v>
      </c>
      <c r="C34" s="10"/>
      <c r="D34" s="10">
        <v>5131951.2</v>
      </c>
      <c r="E34" s="11"/>
      <c r="F34" s="11">
        <f t="shared" ref="F34:F35" si="5">SUM(B34-D34)</f>
        <v>-3161837.3100000005</v>
      </c>
      <c r="G34" s="12"/>
      <c r="H34" s="13">
        <f t="shared" ref="H34:H37" si="6">+F34/B34</f>
        <v>-1.6049007755587168</v>
      </c>
    </row>
    <row r="35" spans="1:8" ht="15.75" customHeight="1">
      <c r="A35" s="41" t="s">
        <v>25</v>
      </c>
      <c r="B35" s="14">
        <f>25545000+26871134.38</f>
        <v>52416134.379999995</v>
      </c>
      <c r="C35" s="10"/>
      <c r="D35" s="14">
        <v>49813464.100000001</v>
      </c>
      <c r="E35" s="11"/>
      <c r="F35" s="30">
        <f t="shared" si="5"/>
        <v>2602670.2799999937</v>
      </c>
      <c r="G35" s="12"/>
      <c r="H35" s="31">
        <f t="shared" si="6"/>
        <v>4.9653991290763207E-2</v>
      </c>
    </row>
    <row r="36" spans="1:8" ht="15.75" customHeight="1">
      <c r="A36" s="4" t="s">
        <v>26</v>
      </c>
      <c r="B36" s="26">
        <f>SUM(B34:B35)</f>
        <v>54386248.269999996</v>
      </c>
      <c r="C36" s="16"/>
      <c r="D36" s="26">
        <f>SUM(D34:D35)</f>
        <v>54945415.300000004</v>
      </c>
      <c r="E36" s="17"/>
      <c r="F36" s="27">
        <f>SUM(F34:F35)</f>
        <v>-559167.03000000678</v>
      </c>
      <c r="G36" s="19"/>
      <c r="H36" s="32">
        <f t="shared" si="6"/>
        <v>-1.0281404726136423E-2</v>
      </c>
    </row>
    <row r="37" spans="1:8" ht="15.75" customHeight="1" thickBot="1">
      <c r="A37" s="4" t="s">
        <v>27</v>
      </c>
      <c r="B37" s="15">
        <f>+B31+B36</f>
        <v>132318513.64999999</v>
      </c>
      <c r="C37" s="16"/>
      <c r="D37" s="15">
        <f>+D31+D36</f>
        <v>108156218.18000001</v>
      </c>
      <c r="E37" s="17"/>
      <c r="F37" s="18">
        <f>+F31+F36</f>
        <v>24162295.469999999</v>
      </c>
      <c r="G37" s="19"/>
      <c r="H37" s="20">
        <f t="shared" si="6"/>
        <v>0.18260706535679863</v>
      </c>
    </row>
    <row r="38" spans="1:8" ht="15.75" customHeight="1" thickTop="1">
      <c r="A38" s="4"/>
      <c r="B38" s="16"/>
      <c r="C38" s="16"/>
      <c r="D38" s="16"/>
      <c r="E38" s="17"/>
      <c r="F38" s="17"/>
      <c r="G38" s="12"/>
      <c r="H38" s="13"/>
    </row>
    <row r="39" spans="1:8" ht="15.75" customHeight="1">
      <c r="A39" s="4" t="s">
        <v>28</v>
      </c>
      <c r="B39" s="21"/>
      <c r="C39" s="21"/>
      <c r="D39" s="21"/>
      <c r="E39" s="22"/>
      <c r="F39" s="22"/>
      <c r="G39" s="12"/>
      <c r="H39" s="13"/>
    </row>
    <row r="40" spans="1:8" ht="15.75" customHeight="1">
      <c r="A40" s="41" t="s">
        <v>29</v>
      </c>
      <c r="B40" s="10">
        <f>+B23-B37</f>
        <v>824944006.79359996</v>
      </c>
      <c r="C40" s="10"/>
      <c r="D40" s="10">
        <f>+D23-D37</f>
        <v>937041246.08999991</v>
      </c>
      <c r="E40" s="11"/>
      <c r="F40" s="11">
        <f>+B40-D40</f>
        <v>-112097239.29639995</v>
      </c>
      <c r="G40" s="12"/>
      <c r="H40" s="13">
        <f>+F40/B40</f>
        <v>-0.13588466413872202</v>
      </c>
    </row>
    <row r="41" spans="1:8" ht="15.75" customHeight="1">
      <c r="A41" s="41" t="s">
        <v>30</v>
      </c>
      <c r="B41" s="14">
        <v>0</v>
      </c>
      <c r="C41" s="10"/>
      <c r="D41" s="14">
        <v>0</v>
      </c>
      <c r="E41" s="11"/>
      <c r="F41" s="24">
        <f>SUM(B41-D41)</f>
        <v>0</v>
      </c>
      <c r="G41" s="12"/>
      <c r="H41" s="29" t="str">
        <f>IF(ISERROR(F41/B41),"-",F41/B41)</f>
        <v>-</v>
      </c>
    </row>
    <row r="42" spans="1:8" ht="15.75" customHeight="1" thickBot="1">
      <c r="A42" s="4" t="s">
        <v>31</v>
      </c>
      <c r="B42" s="15">
        <f>SUM(B40:B41)</f>
        <v>824944006.79359996</v>
      </c>
      <c r="C42" s="16"/>
      <c r="D42" s="15">
        <f>SUM(D40:D41)</f>
        <v>937041246.08999991</v>
      </c>
      <c r="E42" s="17"/>
      <c r="F42" s="18">
        <f>SUM(F40:F41)</f>
        <v>-112097239.29639995</v>
      </c>
      <c r="G42" s="19"/>
      <c r="H42" s="20">
        <f>SUM(H40:H41)</f>
        <v>-0.13588466413872202</v>
      </c>
    </row>
    <row r="43" spans="1:8" ht="15.75" customHeight="1" thickTop="1">
      <c r="A43" s="33"/>
      <c r="B43" s="263"/>
      <c r="C43" s="34"/>
      <c r="D43" s="263"/>
      <c r="E43" s="35"/>
      <c r="F43" s="266"/>
      <c r="G43" s="12"/>
      <c r="H43" s="13"/>
    </row>
    <row r="44" spans="1:8" ht="15.75" customHeight="1">
      <c r="A44" s="33"/>
      <c r="B44" s="303"/>
      <c r="C44" s="34"/>
      <c r="D44" s="303"/>
      <c r="E44" s="35"/>
      <c r="F44" s="303"/>
      <c r="G44" s="12"/>
      <c r="H44" s="13"/>
    </row>
    <row r="45" spans="1:8" ht="15.75" customHeight="1">
      <c r="A45" s="36"/>
      <c r="B45" s="304"/>
      <c r="C45" s="34"/>
      <c r="D45" s="304"/>
      <c r="E45" s="35"/>
      <c r="F45" s="304"/>
      <c r="G45" s="12"/>
      <c r="H45" s="31"/>
    </row>
    <row r="46" spans="1:8" ht="15.75" customHeight="1" thickBot="1">
      <c r="A46" s="33" t="s">
        <v>32</v>
      </c>
      <c r="B46" s="15">
        <f>+B37+B42</f>
        <v>957262520.44359994</v>
      </c>
      <c r="C46" s="16"/>
      <c r="D46" s="15">
        <f>+D37+D42</f>
        <v>1045197464.27</v>
      </c>
      <c r="E46" s="17"/>
      <c r="F46" s="18">
        <f>+F37+F42</f>
        <v>-87934943.826399952</v>
      </c>
      <c r="G46" s="19"/>
      <c r="H46" s="20">
        <f>+F46/B46</f>
        <v>-9.1860844803210814E-2</v>
      </c>
    </row>
    <row r="47" spans="1:8" ht="15.75" customHeight="1" thickTop="1">
      <c r="A47" s="37"/>
      <c r="B47" s="17"/>
      <c r="C47" s="17"/>
      <c r="D47" s="17"/>
      <c r="E47" s="17"/>
      <c r="F47" s="38"/>
      <c r="G47" s="38"/>
      <c r="H47" s="39"/>
    </row>
    <row r="48" spans="1:8" ht="15.75" customHeight="1">
      <c r="A48" s="37"/>
      <c r="B48" s="17"/>
      <c r="C48" s="17"/>
      <c r="D48" s="17"/>
      <c r="E48" s="17"/>
      <c r="F48" s="38"/>
      <c r="G48" s="38"/>
      <c r="H48" s="39"/>
    </row>
    <row r="49" spans="1:8" ht="90" customHeight="1">
      <c r="A49" s="42" t="s">
        <v>36</v>
      </c>
      <c r="B49" s="17"/>
      <c r="C49" s="17"/>
      <c r="D49" s="275" t="s">
        <v>37</v>
      </c>
      <c r="E49" s="275"/>
      <c r="F49" s="275"/>
      <c r="G49" s="275"/>
      <c r="H49" s="275"/>
    </row>
    <row r="50" spans="1:8" ht="15.75" customHeight="1">
      <c r="A50" s="40"/>
      <c r="B50" s="40"/>
      <c r="C50" s="40"/>
      <c r="D50" s="40"/>
      <c r="E50" s="40"/>
      <c r="F50" s="40"/>
      <c r="G50" s="40"/>
      <c r="H50" s="40"/>
    </row>
    <row r="51" spans="1:8" ht="15.75" customHeight="1">
      <c r="A51" s="40"/>
      <c r="B51" s="40"/>
      <c r="C51" s="40"/>
      <c r="D51" s="40"/>
      <c r="E51" s="40"/>
      <c r="F51" s="40"/>
      <c r="G51" s="40"/>
      <c r="H51" s="40"/>
    </row>
    <row r="52" spans="1:8" ht="15.75" customHeight="1">
      <c r="A52" s="40"/>
      <c r="B52" s="40"/>
      <c r="C52" s="40"/>
      <c r="D52" s="40"/>
      <c r="E52" s="40"/>
      <c r="F52" s="40"/>
      <c r="G52" s="40"/>
      <c r="H52" s="40"/>
    </row>
  </sheetData>
  <mergeCells count="9">
    <mergeCell ref="D49:H49"/>
    <mergeCell ref="A1:H1"/>
    <mergeCell ref="A5:H5"/>
    <mergeCell ref="A6:H6"/>
    <mergeCell ref="A7:H7"/>
    <mergeCell ref="A8:H8"/>
    <mergeCell ref="B43:B45"/>
    <mergeCell ref="D43:D45"/>
    <mergeCell ref="F43:F45"/>
  </mergeCells>
  <printOptions horizontalCentered="1"/>
  <pageMargins left="0.59055118110236227" right="0.59055118110236227" top="0.39370078740157483" bottom="0.78740157480314965" header="0" footer="0"/>
  <pageSetup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workbookViewId="0">
      <selection activeCell="I7" sqref="I7"/>
    </sheetView>
  </sheetViews>
  <sheetFormatPr baseColWidth="10" defaultColWidth="12.5703125" defaultRowHeight="15" customHeight="1"/>
  <cols>
    <col min="1" max="1" width="69.5703125" style="1" customWidth="1"/>
    <col min="2" max="2" width="21.140625" style="1" customWidth="1"/>
    <col min="3" max="3" width="2.7109375" style="1" customWidth="1"/>
    <col min="4" max="4" width="22.140625" style="1" customWidth="1"/>
    <col min="5" max="16384" width="12.5703125" style="1"/>
  </cols>
  <sheetData>
    <row r="1" spans="1:4" ht="99.95" customHeight="1">
      <c r="A1" s="274"/>
      <c r="B1" s="274"/>
      <c r="C1" s="274"/>
      <c r="D1" s="274"/>
    </row>
    <row r="3" spans="1:4" ht="28.5" customHeight="1">
      <c r="A3" s="273" t="s">
        <v>62</v>
      </c>
      <c r="B3" s="273"/>
      <c r="C3" s="273"/>
      <c r="D3" s="273"/>
    </row>
    <row r="4" spans="1:4" ht="28.5" customHeight="1">
      <c r="A4" s="273" t="s">
        <v>77</v>
      </c>
      <c r="B4" s="273"/>
      <c r="C4" s="273"/>
      <c r="D4" s="273"/>
    </row>
    <row r="5" spans="1:4" ht="16.5" customHeight="1">
      <c r="A5" s="273" t="s">
        <v>63</v>
      </c>
      <c r="B5" s="273"/>
      <c r="C5" s="273"/>
      <c r="D5" s="273"/>
    </row>
    <row r="6" spans="1:4" ht="14.25" customHeight="1">
      <c r="A6" s="44"/>
      <c r="B6" s="69"/>
      <c r="C6" s="44"/>
      <c r="D6" s="44"/>
    </row>
    <row r="7" spans="1:4" ht="15.75" customHeight="1">
      <c r="A7" s="43"/>
      <c r="B7" s="69"/>
      <c r="C7" s="44"/>
      <c r="D7" s="44"/>
    </row>
    <row r="8" spans="1:4" ht="27" customHeight="1">
      <c r="A8" s="70" t="s">
        <v>75</v>
      </c>
      <c r="B8" s="71">
        <v>2025</v>
      </c>
      <c r="C8" s="44"/>
      <c r="D8" s="71">
        <v>2024</v>
      </c>
    </row>
    <row r="9" spans="1:4" ht="27" customHeight="1">
      <c r="A9" s="70" t="s">
        <v>64</v>
      </c>
      <c r="B9" s="69"/>
      <c r="C9" s="44"/>
      <c r="D9" s="44"/>
    </row>
    <row r="10" spans="1:4" ht="27" customHeight="1">
      <c r="A10" s="73" t="s">
        <v>246</v>
      </c>
      <c r="B10" s="241">
        <f>'Estado de Situación Financi (3)'!F10</f>
        <v>63899.143204122782</v>
      </c>
      <c r="C10" s="242"/>
      <c r="D10" s="243">
        <v>-16264184.939999999</v>
      </c>
    </row>
    <row r="11" spans="1:4" ht="15.75" customHeight="1">
      <c r="A11" s="73" t="s">
        <v>247</v>
      </c>
      <c r="B11" s="241">
        <f>'Estado de Situación Financi (3)'!F11</f>
        <v>4179485.58</v>
      </c>
      <c r="C11" s="242"/>
      <c r="D11" s="243">
        <v>3303331.52</v>
      </c>
    </row>
    <row r="12" spans="1:4" ht="27" customHeight="1">
      <c r="A12" s="73" t="s">
        <v>220</v>
      </c>
      <c r="B12" s="241">
        <f>'Estado de Situación Financi (3)'!B12</f>
        <v>1225182.3700000001</v>
      </c>
      <c r="C12" s="242"/>
      <c r="D12" s="243">
        <v>-2778351.34</v>
      </c>
    </row>
    <row r="13" spans="1:4" ht="27" customHeight="1">
      <c r="A13" s="73" t="s">
        <v>248</v>
      </c>
      <c r="B13" s="241">
        <f>'Estado de Situación Financi (3)'!F16</f>
        <v>44843471.186795831</v>
      </c>
      <c r="C13" s="242"/>
      <c r="D13" s="243">
        <v>49432326.799999997</v>
      </c>
    </row>
    <row r="14" spans="1:4" ht="27" customHeight="1">
      <c r="A14" s="73" t="s">
        <v>229</v>
      </c>
      <c r="B14" s="241">
        <f>'Estado de Situación Financi (3)'!F18</f>
        <v>886434.8</v>
      </c>
      <c r="C14" s="242"/>
      <c r="D14" s="243">
        <v>0</v>
      </c>
    </row>
    <row r="15" spans="1:4" ht="27" customHeight="1">
      <c r="A15" s="73" t="s">
        <v>19</v>
      </c>
      <c r="B15" s="241">
        <f>'Estado de Situación Financi (3)'!F25</f>
        <v>59142414.07</v>
      </c>
      <c r="C15" s="242"/>
      <c r="D15" s="243">
        <v>19220798.690000001</v>
      </c>
    </row>
    <row r="16" spans="1:4" ht="27" customHeight="1">
      <c r="A16" s="73" t="s">
        <v>20</v>
      </c>
      <c r="B16" s="241">
        <f>'Estado de Situación Financi (3)'!F26</f>
        <v>6772107.2599999998</v>
      </c>
      <c r="C16" s="242"/>
      <c r="D16" s="243">
        <v>-3346609.24</v>
      </c>
    </row>
    <row r="17" spans="1:4" ht="15.75" customHeight="1">
      <c r="A17" s="73" t="s">
        <v>21</v>
      </c>
      <c r="B17" s="241">
        <f>'Estado de Situación Financi (3)'!F27</f>
        <v>2025485.2400000002</v>
      </c>
      <c r="C17" s="242"/>
      <c r="D17" s="243">
        <v>-2154054.5699999998</v>
      </c>
    </row>
    <row r="18" spans="1:4" ht="15.75" customHeight="1">
      <c r="A18" s="74" t="s">
        <v>24</v>
      </c>
      <c r="B18" s="241">
        <f>'Estado de Situación Financi (3)'!F31</f>
        <v>1943596.24</v>
      </c>
      <c r="C18" s="242"/>
      <c r="D18" s="243">
        <v>-3161837.31</v>
      </c>
    </row>
    <row r="19" spans="1:4" ht="15.75" customHeight="1">
      <c r="A19" s="74" t="s">
        <v>25</v>
      </c>
      <c r="B19" s="241">
        <f>'Estado de Situación Financi (3)'!F32</f>
        <v>3191062.6200000048</v>
      </c>
      <c r="C19" s="242"/>
      <c r="D19" s="243">
        <v>-2602670.2799999998</v>
      </c>
    </row>
    <row r="20" spans="1:4" ht="15.75" customHeight="1">
      <c r="A20" s="73"/>
      <c r="B20" s="255">
        <v>0</v>
      </c>
      <c r="C20" s="242"/>
      <c r="D20" s="256">
        <v>0</v>
      </c>
    </row>
    <row r="21" spans="1:4" ht="15.75" customHeight="1" thickBot="1">
      <c r="A21" s="75" t="s">
        <v>65</v>
      </c>
      <c r="B21" s="257">
        <f>SUM(B10:B20)</f>
        <v>124273138.50999995</v>
      </c>
      <c r="C21" s="242"/>
      <c r="D21" s="257">
        <f>SUM(D10:D20)</f>
        <v>41648749.329999998</v>
      </c>
    </row>
    <row r="22" spans="1:4" ht="15.75" customHeight="1" thickTop="1">
      <c r="A22" s="75"/>
      <c r="B22" s="244"/>
      <c r="C22" s="242"/>
      <c r="D22" s="245"/>
    </row>
    <row r="23" spans="1:4" ht="15.75" customHeight="1">
      <c r="A23" s="75"/>
      <c r="B23" s="244"/>
      <c r="C23" s="242"/>
      <c r="D23" s="245"/>
    </row>
    <row r="24" spans="1:4" ht="15.75" customHeight="1">
      <c r="A24" s="75" t="s">
        <v>66</v>
      </c>
      <c r="B24" s="246"/>
      <c r="C24" s="242"/>
      <c r="D24" s="245"/>
    </row>
    <row r="25" spans="1:4" ht="15.75" customHeight="1">
      <c r="A25" s="73" t="s">
        <v>249</v>
      </c>
      <c r="B25" s="247">
        <f>'Estado de Situación Financi (3)'!F17</f>
        <v>63735789.856400006</v>
      </c>
      <c r="C25" s="242"/>
      <c r="D25" s="248">
        <v>32308543.050000001</v>
      </c>
    </row>
    <row r="26" spans="1:4" ht="15.75" customHeight="1">
      <c r="A26" s="73" t="s">
        <v>67</v>
      </c>
      <c r="B26" s="252">
        <v>0</v>
      </c>
      <c r="C26" s="242"/>
      <c r="D26" s="253">
        <v>0</v>
      </c>
    </row>
    <row r="27" spans="1:4" ht="15.75" customHeight="1" thickBot="1">
      <c r="A27" s="75" t="s">
        <v>68</v>
      </c>
      <c r="B27" s="257">
        <f>SUM(B25:B26)</f>
        <v>63735789.856400006</v>
      </c>
      <c r="C27" s="242"/>
      <c r="D27" s="257">
        <f>SUM(D25:D26)</f>
        <v>32308543.050000001</v>
      </c>
    </row>
    <row r="28" spans="1:4" ht="15.75" customHeight="1" thickTop="1">
      <c r="A28" s="75"/>
      <c r="B28" s="244"/>
      <c r="C28" s="242"/>
      <c r="D28" s="245"/>
    </row>
    <row r="29" spans="1:4" ht="15.75" customHeight="1">
      <c r="A29" s="75"/>
      <c r="B29" s="244"/>
      <c r="C29" s="242"/>
      <c r="D29" s="245"/>
    </row>
    <row r="30" spans="1:4" ht="15.75" customHeight="1">
      <c r="A30" s="75" t="s">
        <v>69</v>
      </c>
      <c r="B30" s="246"/>
      <c r="C30" s="242"/>
      <c r="D30" s="245"/>
    </row>
    <row r="31" spans="1:4" ht="15.75" customHeight="1" thickBot="1">
      <c r="A31" s="73" t="s">
        <v>70</v>
      </c>
      <c r="B31" s="249">
        <v>0</v>
      </c>
      <c r="C31" s="242"/>
      <c r="D31" s="249">
        <v>0</v>
      </c>
    </row>
    <row r="32" spans="1:4" ht="15.75" customHeight="1" thickBot="1">
      <c r="A32" s="75" t="s">
        <v>71</v>
      </c>
      <c r="B32" s="257">
        <f>SUM(B31)</f>
        <v>0</v>
      </c>
      <c r="C32" s="242"/>
      <c r="D32" s="257">
        <f>SUM(D31)</f>
        <v>0</v>
      </c>
    </row>
    <row r="33" spans="1:4" ht="15.75" customHeight="1" thickTop="1">
      <c r="A33" s="73"/>
      <c r="B33" s="250"/>
      <c r="C33" s="242"/>
      <c r="D33" s="245"/>
    </row>
    <row r="34" spans="1:4" ht="15.75" customHeight="1">
      <c r="A34" s="75"/>
      <c r="B34" s="244"/>
      <c r="C34" s="242"/>
      <c r="D34" s="245"/>
    </row>
    <row r="35" spans="1:4" ht="15.75" customHeight="1">
      <c r="A35" s="75" t="s">
        <v>72</v>
      </c>
      <c r="B35" s="251">
        <v>2137787.64</v>
      </c>
      <c r="C35" s="251"/>
      <c r="D35" s="251">
        <v>-90348371.170000002</v>
      </c>
    </row>
    <row r="36" spans="1:4" ht="15.75" customHeight="1">
      <c r="A36" s="73"/>
      <c r="B36" s="247"/>
      <c r="C36" s="242"/>
      <c r="D36" s="245"/>
    </row>
    <row r="37" spans="1:4" ht="15.75" customHeight="1">
      <c r="A37" s="73"/>
      <c r="B37" s="247"/>
      <c r="C37" s="242"/>
      <c r="D37" s="245"/>
    </row>
    <row r="38" spans="1:4" ht="15.75" customHeight="1">
      <c r="A38" s="73" t="s">
        <v>73</v>
      </c>
      <c r="B38" s="252">
        <v>7826410.0300000003</v>
      </c>
      <c r="C38" s="242"/>
      <c r="D38" s="253">
        <v>98174781.200000003</v>
      </c>
    </row>
    <row r="39" spans="1:4" ht="15.75" customHeight="1" thickBot="1">
      <c r="A39" s="75" t="s">
        <v>74</v>
      </c>
      <c r="B39" s="254">
        <f>SUM(B35:B38)</f>
        <v>9964197.6699999999</v>
      </c>
      <c r="C39" s="242"/>
      <c r="D39" s="254">
        <f>SUM(D35:D38)</f>
        <v>7826410.0300000012</v>
      </c>
    </row>
    <row r="40" spans="1:4" ht="15.75" customHeight="1" thickTop="1">
      <c r="A40" s="75"/>
      <c r="B40" s="76"/>
      <c r="C40" s="68"/>
      <c r="D40" s="76"/>
    </row>
    <row r="41" spans="1:4" ht="15.75" customHeight="1">
      <c r="A41" s="75"/>
      <c r="B41" s="76"/>
      <c r="C41" s="68"/>
      <c r="D41" s="76"/>
    </row>
    <row r="42" spans="1:4" ht="90" customHeight="1">
      <c r="A42" s="42"/>
      <c r="B42" s="275"/>
      <c r="C42" s="275"/>
      <c r="D42" s="275"/>
    </row>
  </sheetData>
  <mergeCells count="5">
    <mergeCell ref="A5:D5"/>
    <mergeCell ref="A1:D1"/>
    <mergeCell ref="B42:D42"/>
    <mergeCell ref="A3:D3"/>
    <mergeCell ref="A4:D4"/>
  </mergeCells>
  <printOptions horizontalCentered="1"/>
  <pageMargins left="0.59055118110236227" right="0.59055118110236227" top="0.39370078740157483" bottom="0.78740157480314965" header="0" footer="0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A3" sqref="A3:J3"/>
    </sheetView>
  </sheetViews>
  <sheetFormatPr baseColWidth="10" defaultColWidth="12.5703125" defaultRowHeight="15" customHeight="1"/>
  <cols>
    <col min="1" max="1" width="72.28515625" style="1" customWidth="1"/>
    <col min="2" max="2" width="18.7109375" style="1" customWidth="1"/>
    <col min="3" max="3" width="1.7109375" style="1" customWidth="1"/>
    <col min="4" max="4" width="12.5703125" style="1"/>
    <col min="5" max="5" width="1.7109375" style="1" customWidth="1"/>
    <col min="6" max="6" width="14.7109375" style="1" customWidth="1"/>
    <col min="7" max="7" width="1.7109375" style="1" customWidth="1"/>
    <col min="8" max="8" width="18.5703125" style="1" customWidth="1"/>
    <col min="9" max="9" width="1.7109375" style="1" customWidth="1"/>
    <col min="10" max="10" width="18.7109375" style="1" customWidth="1"/>
    <col min="11" max="16384" width="12.5703125" style="1"/>
  </cols>
  <sheetData>
    <row r="1" spans="1:10" ht="99.95" customHeight="1">
      <c r="A1" s="274"/>
      <c r="B1" s="274"/>
      <c r="C1" s="274"/>
      <c r="D1" s="274"/>
      <c r="E1" s="274"/>
      <c r="F1" s="274"/>
      <c r="G1" s="274"/>
      <c r="H1" s="274"/>
      <c r="I1" s="274"/>
      <c r="J1" s="274"/>
    </row>
    <row r="2" spans="1:10" ht="37.5" customHeight="1">
      <c r="A2" s="276" t="s">
        <v>0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27.75" customHeight="1">
      <c r="A3" s="276" t="s">
        <v>51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0" ht="19.5" customHeight="1">
      <c r="A4" s="276" t="s">
        <v>78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10" ht="21" customHeight="1">
      <c r="A5" s="276" t="s">
        <v>63</v>
      </c>
      <c r="B5" s="277"/>
      <c r="C5" s="277"/>
      <c r="D5" s="277"/>
      <c r="E5" s="277"/>
      <c r="F5" s="277"/>
      <c r="G5" s="277"/>
      <c r="H5" s="277"/>
      <c r="I5" s="277"/>
      <c r="J5" s="277"/>
    </row>
    <row r="6" spans="1:10" ht="12.7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5.75" customHeight="1" thickBot="1">
      <c r="A7" s="44"/>
      <c r="B7" s="45"/>
      <c r="C7" s="45"/>
      <c r="D7" s="44"/>
      <c r="E7" s="44"/>
      <c r="F7" s="44"/>
      <c r="G7" s="44"/>
      <c r="H7" s="44"/>
      <c r="I7" s="44"/>
      <c r="J7" s="44"/>
    </row>
    <row r="8" spans="1:10" ht="47.25" customHeight="1" thickBot="1">
      <c r="A8" s="46"/>
      <c r="B8" s="47" t="s">
        <v>52</v>
      </c>
      <c r="C8" s="48"/>
      <c r="D8" s="47" t="s">
        <v>53</v>
      </c>
      <c r="E8" s="47"/>
      <c r="F8" s="48" t="s">
        <v>54</v>
      </c>
      <c r="G8" s="48"/>
      <c r="H8" s="47" t="s">
        <v>55</v>
      </c>
      <c r="I8" s="48"/>
      <c r="J8" s="49" t="s">
        <v>56</v>
      </c>
    </row>
    <row r="9" spans="1:10" ht="30" customHeight="1">
      <c r="A9" s="50"/>
      <c r="B9" s="51"/>
      <c r="C9" s="51"/>
      <c r="D9" s="51"/>
      <c r="E9" s="51"/>
      <c r="F9" s="51"/>
      <c r="G9" s="51"/>
      <c r="H9" s="51"/>
      <c r="I9" s="51"/>
      <c r="J9" s="52"/>
    </row>
    <row r="10" spans="1:10" ht="19.5" customHeight="1">
      <c r="A10" s="53" t="s">
        <v>79</v>
      </c>
      <c r="B10" s="54">
        <v>824944006.79359996</v>
      </c>
      <c r="C10" s="54"/>
      <c r="D10" s="54">
        <v>0</v>
      </c>
      <c r="E10" s="54"/>
      <c r="F10" s="54">
        <v>0</v>
      </c>
      <c r="G10" s="54"/>
      <c r="H10" s="54">
        <v>824944006.79359996</v>
      </c>
      <c r="I10" s="54"/>
      <c r="J10" s="55">
        <v>824944006.79359996</v>
      </c>
    </row>
    <row r="11" spans="1:10" ht="19.5" customHeight="1">
      <c r="A11" s="56" t="s">
        <v>57</v>
      </c>
      <c r="B11" s="57">
        <v>0</v>
      </c>
      <c r="C11" s="57"/>
      <c r="D11" s="58">
        <v>0</v>
      </c>
      <c r="E11" s="58"/>
      <c r="F11" s="59">
        <v>0</v>
      </c>
      <c r="G11" s="59"/>
      <c r="H11" s="57">
        <v>0</v>
      </c>
      <c r="I11" s="57"/>
      <c r="J11" s="60">
        <v>0</v>
      </c>
    </row>
    <row r="12" spans="1:10" ht="19.5" customHeight="1">
      <c r="A12" s="53" t="s">
        <v>58</v>
      </c>
      <c r="B12" s="57">
        <v>79909442.040000007</v>
      </c>
      <c r="C12" s="59"/>
      <c r="D12" s="59">
        <v>0</v>
      </c>
      <c r="E12" s="59"/>
      <c r="F12" s="59">
        <v>0</v>
      </c>
      <c r="G12" s="59"/>
      <c r="H12" s="58">
        <f>+B12</f>
        <v>79909442.040000007</v>
      </c>
      <c r="I12" s="58"/>
      <c r="J12" s="60">
        <f>+B12</f>
        <v>79909442.040000007</v>
      </c>
    </row>
    <row r="13" spans="1:10" ht="19.5" customHeight="1">
      <c r="A13" s="56" t="s">
        <v>59</v>
      </c>
      <c r="B13" s="58" t="s">
        <v>60</v>
      </c>
      <c r="C13" s="58"/>
      <c r="D13" s="58" t="s">
        <v>60</v>
      </c>
      <c r="E13" s="58"/>
      <c r="F13" s="58" t="s">
        <v>60</v>
      </c>
      <c r="G13" s="58"/>
      <c r="H13" s="58" t="s">
        <v>60</v>
      </c>
      <c r="I13" s="58"/>
      <c r="J13" s="60" t="s">
        <v>60</v>
      </c>
    </row>
    <row r="14" spans="1:10" ht="19.5" customHeight="1">
      <c r="A14" s="53" t="s">
        <v>80</v>
      </c>
      <c r="B14" s="54">
        <f>+B10+B12</f>
        <v>904853448.83359993</v>
      </c>
      <c r="C14" s="54"/>
      <c r="D14" s="54">
        <v>0</v>
      </c>
      <c r="E14" s="54"/>
      <c r="F14" s="54">
        <v>0</v>
      </c>
      <c r="G14" s="54"/>
      <c r="H14" s="54">
        <f>+H10+H12</f>
        <v>904853448.83359993</v>
      </c>
      <c r="I14" s="54"/>
      <c r="J14" s="55">
        <f>SUM(J10:J13)</f>
        <v>904853448.83359993</v>
      </c>
    </row>
    <row r="15" spans="1:10" ht="19.5" customHeight="1">
      <c r="A15" s="53"/>
      <c r="B15" s="54"/>
      <c r="C15" s="54"/>
      <c r="D15" s="54"/>
      <c r="E15" s="54"/>
      <c r="F15" s="54"/>
      <c r="G15" s="54"/>
      <c r="H15" s="54"/>
      <c r="I15" s="54"/>
      <c r="J15" s="55"/>
    </row>
    <row r="16" spans="1:10" ht="19.5" customHeight="1">
      <c r="A16" s="56" t="s">
        <v>57</v>
      </c>
      <c r="B16" s="57">
        <v>0</v>
      </c>
      <c r="C16" s="57"/>
      <c r="D16" s="57">
        <v>0</v>
      </c>
      <c r="E16" s="57"/>
      <c r="F16" s="57">
        <v>0</v>
      </c>
      <c r="G16" s="57"/>
      <c r="H16" s="57">
        <v>0</v>
      </c>
      <c r="I16" s="59"/>
      <c r="J16" s="60">
        <v>0</v>
      </c>
    </row>
    <row r="17" spans="1:10" ht="19.5" customHeight="1">
      <c r="A17" s="56" t="s">
        <v>61</v>
      </c>
      <c r="B17" s="57">
        <v>0</v>
      </c>
      <c r="C17" s="57"/>
      <c r="D17" s="57">
        <v>0</v>
      </c>
      <c r="E17" s="57"/>
      <c r="F17" s="57">
        <v>0</v>
      </c>
      <c r="G17" s="57"/>
      <c r="H17" s="57">
        <v>0</v>
      </c>
      <c r="I17" s="59"/>
      <c r="J17" s="61"/>
    </row>
    <row r="18" spans="1:10" ht="19.5" customHeight="1">
      <c r="A18" s="62"/>
      <c r="B18" s="51"/>
      <c r="C18" s="57"/>
      <c r="D18" s="51"/>
      <c r="E18" s="58"/>
      <c r="F18" s="63"/>
      <c r="G18" s="63"/>
      <c r="H18" s="58"/>
      <c r="I18" s="58"/>
      <c r="J18" s="61"/>
    </row>
    <row r="19" spans="1:10" ht="19.5" customHeight="1">
      <c r="A19" s="53" t="s">
        <v>58</v>
      </c>
      <c r="B19" s="59">
        <v>0</v>
      </c>
      <c r="C19" s="59"/>
      <c r="D19" s="59">
        <v>0</v>
      </c>
      <c r="E19" s="59"/>
      <c r="F19" s="59">
        <v>0</v>
      </c>
      <c r="G19" s="59"/>
      <c r="H19" s="58">
        <v>0</v>
      </c>
      <c r="I19" s="58"/>
      <c r="J19" s="60">
        <v>0</v>
      </c>
    </row>
    <row r="20" spans="1:10" ht="19.5" customHeight="1">
      <c r="A20" s="56" t="s">
        <v>59</v>
      </c>
      <c r="B20" s="58">
        <v>0</v>
      </c>
      <c r="C20" s="58"/>
      <c r="D20" s="58">
        <v>0</v>
      </c>
      <c r="E20" s="58"/>
      <c r="F20" s="58">
        <v>0</v>
      </c>
      <c r="G20" s="58"/>
      <c r="H20" s="58">
        <v>0</v>
      </c>
      <c r="I20" s="58"/>
      <c r="J20" s="60">
        <v>0</v>
      </c>
    </row>
    <row r="21" spans="1:10" ht="19.5" customHeight="1">
      <c r="A21" s="53" t="s">
        <v>80</v>
      </c>
      <c r="B21" s="54">
        <f>+B14</f>
        <v>904853448.83359993</v>
      </c>
      <c r="C21" s="54"/>
      <c r="D21" s="54">
        <v>0</v>
      </c>
      <c r="E21" s="54"/>
      <c r="F21" s="54">
        <v>0</v>
      </c>
      <c r="G21" s="54"/>
      <c r="H21" s="54">
        <f>SUM(H14:H20)</f>
        <v>904853448.83359993</v>
      </c>
      <c r="I21" s="54"/>
      <c r="J21" s="55">
        <f>SUM(J14:J20)</f>
        <v>904853448.83359993</v>
      </c>
    </row>
    <row r="22" spans="1:10" ht="15.75" customHeight="1" thickBot="1">
      <c r="A22" s="64"/>
      <c r="B22" s="65"/>
      <c r="C22" s="65"/>
      <c r="D22" s="65"/>
      <c r="E22" s="65"/>
      <c r="F22" s="65"/>
      <c r="G22" s="65"/>
      <c r="H22" s="65"/>
      <c r="I22" s="65"/>
      <c r="J22" s="66"/>
    </row>
    <row r="23" spans="1:10" ht="15.75" customHeight="1">
      <c r="A23" s="67"/>
      <c r="B23" s="68"/>
      <c r="C23" s="68"/>
      <c r="D23" s="68"/>
      <c r="E23" s="68"/>
      <c r="F23" s="68"/>
      <c r="G23" s="68"/>
      <c r="H23" s="68"/>
      <c r="I23" s="68"/>
      <c r="J23" s="68"/>
    </row>
    <row r="24" spans="1:10" ht="15" customHeight="1">
      <c r="A24" s="310" t="s">
        <v>250</v>
      </c>
      <c r="B24" s="311"/>
      <c r="C24" s="311"/>
      <c r="D24" s="310" t="s">
        <v>253</v>
      </c>
      <c r="E24" s="311"/>
      <c r="F24" s="311"/>
      <c r="G24" s="311"/>
      <c r="H24" s="311"/>
      <c r="I24" s="311"/>
      <c r="J24" s="311"/>
    </row>
    <row r="25" spans="1:10" ht="15" customHeight="1">
      <c r="A25" s="312" t="s">
        <v>251</v>
      </c>
      <c r="B25" s="311"/>
      <c r="C25" s="311"/>
      <c r="D25" s="312" t="s">
        <v>254</v>
      </c>
      <c r="E25" s="311"/>
      <c r="F25" s="311"/>
      <c r="G25" s="311"/>
      <c r="H25" s="311"/>
      <c r="I25" s="311"/>
      <c r="J25" s="311"/>
    </row>
    <row r="26" spans="1:10" ht="15" customHeight="1">
      <c r="A26" s="310" t="s">
        <v>252</v>
      </c>
      <c r="B26" s="311"/>
      <c r="C26" s="311"/>
      <c r="D26" s="310" t="s">
        <v>255</v>
      </c>
      <c r="E26" s="311"/>
      <c r="F26" s="311"/>
      <c r="G26" s="311"/>
      <c r="H26" s="311"/>
      <c r="I26" s="311"/>
      <c r="J26" s="311"/>
    </row>
    <row r="27" spans="1:10" ht="15" customHeight="1">
      <c r="A27" s="309"/>
      <c r="B27" s="311"/>
      <c r="C27" s="311"/>
      <c r="D27" s="311"/>
      <c r="E27" s="311"/>
      <c r="F27" s="311"/>
      <c r="G27" s="311"/>
      <c r="H27" s="311"/>
      <c r="I27" s="311"/>
      <c r="J27" s="311"/>
    </row>
    <row r="28" spans="1:10" ht="15" customHeight="1">
      <c r="A28" s="307"/>
    </row>
    <row r="29" spans="1:10" ht="15" customHeight="1">
      <c r="A29" s="308"/>
    </row>
    <row r="30" spans="1:10" ht="15" customHeight="1">
      <c r="A30" s="309"/>
    </row>
    <row r="31" spans="1:10" ht="15" customHeight="1">
      <c r="A31" s="309"/>
    </row>
    <row r="32" spans="1:10" ht="15" customHeight="1">
      <c r="A32" s="309"/>
    </row>
    <row r="33" spans="1:1" ht="15" customHeight="1">
      <c r="A33" s="309"/>
    </row>
    <row r="34" spans="1:1" ht="15" customHeight="1">
      <c r="A34" s="305"/>
    </row>
    <row r="35" spans="1:1" ht="15" customHeight="1">
      <c r="A35" s="306"/>
    </row>
    <row r="36" spans="1:1" ht="15" customHeight="1">
      <c r="A36" s="305"/>
    </row>
  </sheetData>
  <mergeCells count="5">
    <mergeCell ref="A1:J1"/>
    <mergeCell ref="A2:J2"/>
    <mergeCell ref="A3:J3"/>
    <mergeCell ref="A4:J4"/>
    <mergeCell ref="A5:J5"/>
  </mergeCells>
  <printOptions horizontalCentered="1"/>
  <pageMargins left="0.59055118110236227" right="0.59055118110236227" top="0.39370078740157483" bottom="0.78740157480314965" header="0" footer="0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6" workbookViewId="0">
      <selection activeCell="A18" sqref="A18"/>
    </sheetView>
  </sheetViews>
  <sheetFormatPr baseColWidth="10" defaultColWidth="11.42578125" defaultRowHeight="15" customHeight="1"/>
  <cols>
    <col min="1" max="1" width="52.42578125" style="100" customWidth="1"/>
    <col min="2" max="2" width="19.140625" style="100" customWidth="1"/>
    <col min="3" max="3" width="1.7109375" style="100" customWidth="1"/>
    <col min="4" max="4" width="19" style="100" customWidth="1"/>
    <col min="5" max="5" width="1.7109375" style="100" customWidth="1"/>
    <col min="6" max="6" width="17.140625" style="100" customWidth="1"/>
    <col min="7" max="7" width="1.7109375" style="100" customWidth="1"/>
    <col min="8" max="8" width="16.7109375" style="100" customWidth="1"/>
    <col min="9" max="16384" width="11.42578125" style="100"/>
  </cols>
  <sheetData>
    <row r="1" spans="1:8" ht="99.95" customHeight="1">
      <c r="A1" s="258"/>
      <c r="B1" s="258"/>
      <c r="C1" s="258"/>
      <c r="D1" s="258"/>
      <c r="E1" s="258"/>
      <c r="F1" s="258"/>
      <c r="G1" s="258"/>
      <c r="H1" s="258"/>
    </row>
    <row r="2" spans="1:8" ht="15.95" customHeight="1">
      <c r="A2" s="260" t="s">
        <v>191</v>
      </c>
      <c r="B2" s="261"/>
      <c r="C2" s="261"/>
      <c r="D2" s="261"/>
      <c r="E2" s="261"/>
      <c r="F2" s="261"/>
      <c r="G2" s="261"/>
      <c r="H2" s="262"/>
    </row>
    <row r="3" spans="1:8" ht="15.95" customHeight="1">
      <c r="A3" s="260" t="s">
        <v>35</v>
      </c>
      <c r="B3" s="261"/>
      <c r="C3" s="261"/>
      <c r="D3" s="261"/>
      <c r="E3" s="261"/>
      <c r="F3" s="261"/>
      <c r="G3" s="261"/>
      <c r="H3" s="262"/>
    </row>
    <row r="4" spans="1:8" ht="15.95" customHeight="1">
      <c r="A4" s="260" t="s">
        <v>190</v>
      </c>
      <c r="B4" s="261"/>
      <c r="C4" s="261"/>
      <c r="D4" s="261"/>
      <c r="E4" s="261"/>
      <c r="F4" s="261"/>
      <c r="G4" s="261"/>
      <c r="H4" s="262"/>
    </row>
    <row r="5" spans="1:8" ht="15.95" customHeight="1">
      <c r="A5" s="260" t="s">
        <v>1</v>
      </c>
      <c r="B5" s="261"/>
      <c r="C5" s="261"/>
      <c r="D5" s="261"/>
      <c r="E5" s="261"/>
      <c r="F5" s="261"/>
      <c r="G5" s="261"/>
      <c r="H5" s="262"/>
    </row>
    <row r="6" spans="1:8" ht="15.95" customHeight="1">
      <c r="A6" s="2"/>
      <c r="B6" s="2"/>
      <c r="C6" s="2"/>
      <c r="D6" s="2"/>
      <c r="E6" s="2"/>
      <c r="F6" s="2"/>
      <c r="G6" s="2"/>
      <c r="H6" s="2"/>
    </row>
    <row r="7" spans="1:8" ht="30" customHeight="1">
      <c r="A7" s="4" t="s">
        <v>2</v>
      </c>
      <c r="B7" s="5">
        <v>2025</v>
      </c>
      <c r="C7" s="6"/>
      <c r="D7" s="5">
        <v>2024</v>
      </c>
      <c r="E7" s="7"/>
      <c r="F7" s="97" t="s">
        <v>3</v>
      </c>
      <c r="G7" s="8"/>
      <c r="H7" s="98" t="s">
        <v>4</v>
      </c>
    </row>
    <row r="8" spans="1:8" ht="15.75" customHeight="1">
      <c r="A8" s="4" t="s">
        <v>230</v>
      </c>
      <c r="B8" s="9"/>
      <c r="C8" s="9"/>
      <c r="D8" s="9"/>
      <c r="E8" s="2"/>
      <c r="F8" s="2"/>
      <c r="G8" s="2"/>
      <c r="H8" s="2"/>
    </row>
    <row r="9" spans="1:8" ht="15.75" customHeight="1">
      <c r="A9" s="41" t="s">
        <v>217</v>
      </c>
      <c r="B9" s="10">
        <f>'NOTA 7'!D17</f>
        <v>9964197.6699999925</v>
      </c>
      <c r="C9" s="10"/>
      <c r="D9" s="10">
        <v>7826410.0300000003</v>
      </c>
      <c r="E9" s="11"/>
      <c r="F9" s="11">
        <f>B9-D9</f>
        <v>2137787.6399999922</v>
      </c>
      <c r="G9" s="12"/>
      <c r="H9" s="13">
        <f>F9/B9</f>
        <v>0.2145468918622922</v>
      </c>
    </row>
    <row r="10" spans="1:8" ht="15.75" customHeight="1">
      <c r="A10" s="41" t="s">
        <v>218</v>
      </c>
      <c r="B10" s="10">
        <f>'NOTA 8'!B12</f>
        <v>43559639.566795878</v>
      </c>
      <c r="C10" s="10"/>
      <c r="D10" s="10">
        <v>43623538.710000001</v>
      </c>
      <c r="E10" s="11"/>
      <c r="F10" s="11">
        <f>D10-B10</f>
        <v>63899.143204122782</v>
      </c>
      <c r="G10" s="12"/>
      <c r="H10" s="13">
        <f t="shared" ref="H10:H13" si="0">F10/B10</f>
        <v>1.4669346174487417E-3</v>
      </c>
    </row>
    <row r="11" spans="1:8" ht="15.75" customHeight="1">
      <c r="A11" s="41" t="s">
        <v>219</v>
      </c>
      <c r="B11" s="10">
        <f>'NOTA 9'!B15</f>
        <v>8981598.2799999993</v>
      </c>
      <c r="C11" s="10"/>
      <c r="D11" s="10">
        <v>13161083.859999999</v>
      </c>
      <c r="E11" s="11"/>
      <c r="F11" s="11">
        <f>D11-B11</f>
        <v>4179485.58</v>
      </c>
      <c r="G11" s="12"/>
      <c r="H11" s="13">
        <f t="shared" si="0"/>
        <v>0.46533873478919391</v>
      </c>
    </row>
    <row r="12" spans="1:8" ht="15.75" customHeight="1">
      <c r="A12" s="41" t="s">
        <v>220</v>
      </c>
      <c r="B12" s="14">
        <f>'NOTA 10'!B12</f>
        <v>1225182.3700000001</v>
      </c>
      <c r="C12" s="10"/>
      <c r="D12" s="14">
        <v>21374.83</v>
      </c>
      <c r="E12" s="11"/>
      <c r="F12" s="11">
        <f>B12-D12</f>
        <v>1203807.54</v>
      </c>
      <c r="G12" s="12"/>
      <c r="H12" s="237">
        <f t="shared" si="0"/>
        <v>0.98255375646647602</v>
      </c>
    </row>
    <row r="13" spans="1:8" ht="16.5" customHeight="1" thickBot="1">
      <c r="A13" s="4" t="s">
        <v>231</v>
      </c>
      <c r="B13" s="15">
        <f>SUM(B9:B12)</f>
        <v>63730617.886795871</v>
      </c>
      <c r="C13" s="16"/>
      <c r="D13" s="15">
        <f>SUM(D9:D12)</f>
        <v>64632407.43</v>
      </c>
      <c r="E13" s="17"/>
      <c r="F13" s="18">
        <f>SUM(F9:F12)</f>
        <v>7584979.9032041151</v>
      </c>
      <c r="G13" s="19"/>
      <c r="H13" s="238">
        <f t="shared" si="0"/>
        <v>0.11901626180178022</v>
      </c>
    </row>
    <row r="14" spans="1:8" ht="16.5" customHeight="1" thickTop="1">
      <c r="A14" s="4"/>
      <c r="B14" s="16"/>
      <c r="C14" s="16"/>
      <c r="D14" s="16"/>
      <c r="E14" s="17"/>
      <c r="F14" s="17"/>
      <c r="G14" s="12"/>
      <c r="H14" s="13"/>
    </row>
    <row r="15" spans="1:8" ht="15.75" customHeight="1">
      <c r="A15" s="4" t="s">
        <v>232</v>
      </c>
      <c r="B15" s="21"/>
      <c r="C15" s="21"/>
      <c r="D15" s="21"/>
      <c r="E15" s="22"/>
      <c r="F15" s="22"/>
      <c r="G15" s="12"/>
      <c r="H15" s="13"/>
    </row>
    <row r="16" spans="1:8" ht="15.75" customHeight="1">
      <c r="A16" s="41" t="s">
        <v>225</v>
      </c>
      <c r="B16" s="10">
        <f>'NOTA 8'!B13</f>
        <v>831565675.99320412</v>
      </c>
      <c r="C16" s="10"/>
      <c r="D16" s="10">
        <v>876409147.17999995</v>
      </c>
      <c r="E16" s="11"/>
      <c r="F16" s="11">
        <f>D16-B16</f>
        <v>44843471.186795831</v>
      </c>
      <c r="G16" s="12"/>
      <c r="H16" s="13">
        <f>F16/B16</f>
        <v>5.3926553826594344E-2</v>
      </c>
    </row>
    <row r="17" spans="1:8" ht="15.75" customHeight="1">
      <c r="A17" s="41" t="s">
        <v>226</v>
      </c>
      <c r="B17" s="23">
        <f>'NOTA 11'!B12</f>
        <v>78927907.340000004</v>
      </c>
      <c r="C17" s="10"/>
      <c r="D17" s="23">
        <v>15192117.4836</v>
      </c>
      <c r="E17" s="11"/>
      <c r="F17" s="11">
        <f>B17-D17</f>
        <v>63735789.856400006</v>
      </c>
      <c r="G17" s="12"/>
      <c r="H17" s="13">
        <f t="shared" ref="H17:H18" si="1">F17/B17</f>
        <v>0.80751906397116957</v>
      </c>
    </row>
    <row r="18" spans="1:8" ht="15.75" customHeight="1">
      <c r="A18" s="41" t="s">
        <v>229</v>
      </c>
      <c r="B18" s="14">
        <f>'NOTA 12'!B12</f>
        <v>142413.54999999999</v>
      </c>
      <c r="C18" s="10"/>
      <c r="D18" s="14">
        <v>1028848.35</v>
      </c>
      <c r="E18" s="11"/>
      <c r="F18" s="228">
        <f>D18-B18</f>
        <v>886434.8</v>
      </c>
      <c r="G18" s="12"/>
      <c r="H18" s="13">
        <f t="shared" si="1"/>
        <v>6.2243712062510914</v>
      </c>
    </row>
    <row r="19" spans="1:8" ht="15.75" customHeight="1">
      <c r="A19" s="4" t="s">
        <v>14</v>
      </c>
      <c r="B19" s="26">
        <f>SUM(B16:B18)</f>
        <v>910635996.8832041</v>
      </c>
      <c r="C19" s="16"/>
      <c r="D19" s="26">
        <f>SUM(D16:D18)</f>
        <v>892630113.01359999</v>
      </c>
      <c r="E19" s="17"/>
      <c r="F19" s="26">
        <f>SUM(F16:F18)</f>
        <v>109465695.84319584</v>
      </c>
      <c r="G19" s="19"/>
      <c r="H19" s="240">
        <f t="shared" ref="H19:H20" si="2">F19/B19</f>
        <v>0.12020796039016635</v>
      </c>
    </row>
    <row r="20" spans="1:8" ht="15.75" customHeight="1" thickBot="1">
      <c r="A20" s="4" t="s">
        <v>15</v>
      </c>
      <c r="B20" s="15">
        <f>B13+B19</f>
        <v>974366614.76999998</v>
      </c>
      <c r="C20" s="16"/>
      <c r="D20" s="15">
        <f>D13+D19</f>
        <v>957262520.44359994</v>
      </c>
      <c r="E20" s="17"/>
      <c r="F20" s="15">
        <f>F13+F19</f>
        <v>117050675.74639995</v>
      </c>
      <c r="G20" s="12"/>
      <c r="H20" s="239">
        <f t="shared" si="2"/>
        <v>0.12013001469065097</v>
      </c>
    </row>
    <row r="21" spans="1:8" ht="15.75" customHeight="1" thickTop="1">
      <c r="A21" s="4"/>
      <c r="B21" s="16"/>
      <c r="C21" s="16"/>
      <c r="D21" s="16"/>
      <c r="E21" s="17"/>
      <c r="F21" s="17"/>
      <c r="G21" s="12"/>
      <c r="H21" s="13"/>
    </row>
    <row r="22" spans="1:8" ht="15.75" customHeight="1">
      <c r="A22" s="4" t="s">
        <v>16</v>
      </c>
      <c r="B22" s="21"/>
      <c r="C22" s="21"/>
      <c r="D22" s="21"/>
      <c r="E22" s="22"/>
      <c r="F22" s="22"/>
      <c r="G22" s="12"/>
      <c r="H22" s="13"/>
    </row>
    <row r="23" spans="1:8" ht="15.75" customHeight="1">
      <c r="A23" s="4" t="s">
        <v>17</v>
      </c>
      <c r="B23" s="10"/>
      <c r="C23" s="10"/>
      <c r="D23" s="10"/>
      <c r="E23" s="11"/>
      <c r="F23" s="11"/>
      <c r="G23" s="12"/>
      <c r="H23" s="13"/>
    </row>
    <row r="24" spans="1:8" ht="15.75" customHeight="1">
      <c r="A24" s="41" t="s">
        <v>18</v>
      </c>
      <c r="B24" s="10">
        <v>0</v>
      </c>
      <c r="C24" s="10"/>
      <c r="D24" s="10">
        <v>0</v>
      </c>
      <c r="E24" s="11"/>
      <c r="F24" s="11">
        <f t="shared" ref="F24" si="3">SUM(B24-D24)</f>
        <v>0</v>
      </c>
      <c r="G24" s="12"/>
      <c r="H24" s="29" t="str">
        <f>IF(ISERROR(F24/B24),"-",F24/B24)</f>
        <v>-</v>
      </c>
    </row>
    <row r="25" spans="1:8" ht="15.75" customHeight="1">
      <c r="A25" s="41" t="s">
        <v>19</v>
      </c>
      <c r="B25" s="10">
        <f>'NOTA 13'!B16</f>
        <v>3963970.49</v>
      </c>
      <c r="C25" s="10"/>
      <c r="D25" s="10">
        <v>63106384.560000002</v>
      </c>
      <c r="E25" s="11"/>
      <c r="F25" s="11">
        <f>D25-B25</f>
        <v>59142414.07</v>
      </c>
      <c r="G25" s="12"/>
      <c r="H25" s="13">
        <f>F25/B25</f>
        <v>14.919993531536104</v>
      </c>
    </row>
    <row r="26" spans="1:8" ht="15.75" customHeight="1">
      <c r="A26" s="41" t="s">
        <v>20</v>
      </c>
      <c r="B26" s="10">
        <f>'NOTA 13'!B25</f>
        <v>4512148.32</v>
      </c>
      <c r="C26" s="10"/>
      <c r="D26" s="10">
        <f>11284255.58</f>
        <v>11284255.58</v>
      </c>
      <c r="E26" s="11"/>
      <c r="F26" s="11">
        <f t="shared" ref="F26:F27" si="4">D26-B26</f>
        <v>6772107.2599999998</v>
      </c>
      <c r="G26" s="12"/>
      <c r="H26" s="13">
        <f t="shared" ref="H26:H27" si="5">F26/B26</f>
        <v>1.5008609601734013</v>
      </c>
    </row>
    <row r="27" spans="1:8" ht="15.75" customHeight="1">
      <c r="A27" s="41" t="s">
        <v>21</v>
      </c>
      <c r="B27" s="14">
        <f>'NOTA 13'!B29</f>
        <v>1516140</v>
      </c>
      <c r="C27" s="10"/>
      <c r="D27" s="14">
        <f>3062482.5+479142.74</f>
        <v>3541625.24</v>
      </c>
      <c r="E27" s="11"/>
      <c r="F27" s="11">
        <f t="shared" si="4"/>
        <v>2025485.2400000002</v>
      </c>
      <c r="G27" s="12"/>
      <c r="H27" s="13">
        <f t="shared" si="5"/>
        <v>1.3359486854775946</v>
      </c>
    </row>
    <row r="28" spans="1:8" ht="15.75" customHeight="1" thickBot="1">
      <c r="A28" s="4" t="s">
        <v>22</v>
      </c>
      <c r="B28" s="15">
        <f>SUM(B24:B27)</f>
        <v>9992258.8100000005</v>
      </c>
      <c r="C28" s="16"/>
      <c r="D28" s="15">
        <f>SUM(D24:D27)</f>
        <v>77932265.379999995</v>
      </c>
      <c r="E28" s="17"/>
      <c r="F28" s="18">
        <f>SUM(F24:F27)</f>
        <v>67940006.569999993</v>
      </c>
      <c r="G28" s="19"/>
      <c r="H28" s="20">
        <f>F28/B28</f>
        <v>6.7992640965231352</v>
      </c>
    </row>
    <row r="29" spans="1:8" ht="15.75" customHeight="1" thickTop="1">
      <c r="A29" s="4"/>
      <c r="B29" s="16"/>
      <c r="C29" s="16"/>
      <c r="D29" s="16"/>
      <c r="E29" s="17"/>
      <c r="F29" s="17"/>
      <c r="G29" s="12"/>
      <c r="H29" s="13"/>
    </row>
    <row r="30" spans="1:8" ht="15.75" customHeight="1">
      <c r="A30" s="4" t="s">
        <v>239</v>
      </c>
      <c r="B30" s="21"/>
      <c r="C30" s="21"/>
      <c r="D30" s="21"/>
      <c r="E30" s="22"/>
      <c r="F30" s="22"/>
      <c r="G30" s="12"/>
      <c r="H30" s="13"/>
    </row>
    <row r="31" spans="1:8" ht="15.75" customHeight="1">
      <c r="A31" s="41" t="s">
        <v>24</v>
      </c>
      <c r="B31" s="10">
        <f>'NOTA 14'!B14</f>
        <v>3913710.13</v>
      </c>
      <c r="C31" s="10"/>
      <c r="D31" s="10">
        <v>1970113.89</v>
      </c>
      <c r="E31" s="11"/>
      <c r="F31" s="11">
        <f>B31-D31</f>
        <v>1943596.24</v>
      </c>
      <c r="G31" s="12"/>
      <c r="H31" s="13">
        <f>F31/B31</f>
        <v>0.496612210777092</v>
      </c>
    </row>
    <row r="32" spans="1:8" ht="15.75" customHeight="1">
      <c r="A32" s="41" t="s">
        <v>25</v>
      </c>
      <c r="B32" s="14">
        <f>'NOTA 14'!B19</f>
        <v>55607197</v>
      </c>
      <c r="C32" s="10"/>
      <c r="D32" s="14">
        <f>25545000+26871134.38</f>
        <v>52416134.379999995</v>
      </c>
      <c r="E32" s="11"/>
      <c r="F32" s="30">
        <f>B32-D32</f>
        <v>3191062.6200000048</v>
      </c>
      <c r="G32" s="12"/>
      <c r="H32" s="31">
        <f>F32/B32</f>
        <v>5.7385784433622952E-2</v>
      </c>
    </row>
    <row r="33" spans="1:8" ht="15.75" customHeight="1">
      <c r="A33" s="4" t="s">
        <v>26</v>
      </c>
      <c r="B33" s="26">
        <f>SUM(B31:B32)</f>
        <v>59520907.130000003</v>
      </c>
      <c r="C33" s="16"/>
      <c r="D33" s="26">
        <f>SUM(D31:D32)</f>
        <v>54386248.269999996</v>
      </c>
      <c r="E33" s="17"/>
      <c r="F33" s="27">
        <f>SUM(F31:F32)</f>
        <v>5134658.860000005</v>
      </c>
      <c r="G33" s="19"/>
      <c r="H33" s="32">
        <f>F33/B33</f>
        <v>8.6266475219965361E-2</v>
      </c>
    </row>
    <row r="34" spans="1:8" ht="15.75" customHeight="1" thickBot="1">
      <c r="A34" s="4" t="s">
        <v>27</v>
      </c>
      <c r="B34" s="15">
        <f>+B28+B33</f>
        <v>69513165.939999998</v>
      </c>
      <c r="C34" s="16"/>
      <c r="D34" s="15">
        <f>+D28+D33</f>
        <v>132318513.64999999</v>
      </c>
      <c r="E34" s="17"/>
      <c r="F34" s="18">
        <f>+F28+F33</f>
        <v>73074665.429999992</v>
      </c>
      <c r="G34" s="19"/>
      <c r="H34" s="20">
        <f>F34/B34</f>
        <v>1.0512348911438458</v>
      </c>
    </row>
    <row r="35" spans="1:8" ht="15.75" customHeight="1" thickTop="1">
      <c r="A35" s="4"/>
      <c r="B35" s="16"/>
      <c r="C35" s="16"/>
      <c r="D35" s="16"/>
      <c r="E35" s="17"/>
      <c r="F35" s="17"/>
      <c r="G35" s="12"/>
      <c r="H35" s="13"/>
    </row>
    <row r="36" spans="1:8" ht="15.75" customHeight="1">
      <c r="A36" s="4" t="s">
        <v>28</v>
      </c>
      <c r="B36" s="21"/>
      <c r="C36" s="21"/>
      <c r="D36" s="21"/>
      <c r="E36" s="22"/>
      <c r="F36" s="22"/>
      <c r="G36" s="12"/>
      <c r="H36" s="13"/>
    </row>
    <row r="37" spans="1:8" ht="15.75" customHeight="1">
      <c r="A37" s="41" t="s">
        <v>29</v>
      </c>
      <c r="B37" s="10">
        <f>B20-B34-B38</f>
        <v>161890517.30999994</v>
      </c>
      <c r="C37" s="10"/>
      <c r="D37" s="10">
        <f>D20-D34-D38</f>
        <v>-306469420.95639956</v>
      </c>
      <c r="E37" s="11"/>
      <c r="F37" s="11">
        <f>B37-D37</f>
        <v>468359938.2663995</v>
      </c>
      <c r="G37" s="12"/>
      <c r="H37" s="13">
        <f>F37/B37</f>
        <v>2.8930659191702328</v>
      </c>
    </row>
    <row r="38" spans="1:8" ht="15.75" customHeight="1">
      <c r="A38" s="41" t="s">
        <v>50</v>
      </c>
      <c r="B38" s="227">
        <f>'Estado de Rendimiento Financier'!C30</f>
        <v>742962931.51999998</v>
      </c>
      <c r="C38" s="227"/>
      <c r="D38" s="227">
        <f>'Estado de Rendimiento Financier'!E30</f>
        <v>1131413427.7499995</v>
      </c>
      <c r="E38" s="58"/>
      <c r="F38" s="58">
        <f>D38-B38</f>
        <v>388450496.22999954</v>
      </c>
      <c r="G38" s="12"/>
      <c r="H38" s="29">
        <f>F38/B38</f>
        <v>0.52283967308474366</v>
      </c>
    </row>
    <row r="39" spans="1:8" ht="15.75" customHeight="1">
      <c r="A39" s="41" t="s">
        <v>30</v>
      </c>
      <c r="B39" s="227">
        <v>0</v>
      </c>
      <c r="C39" s="227"/>
      <c r="D39" s="227">
        <v>0</v>
      </c>
      <c r="E39" s="58"/>
      <c r="F39" s="58">
        <f>SUM(B39-D39)</f>
        <v>0</v>
      </c>
      <c r="G39" s="12"/>
      <c r="H39" s="29" t="str">
        <f>IF(ISERROR(F39/B39),"-",F39/B39)</f>
        <v>-</v>
      </c>
    </row>
    <row r="40" spans="1:8" ht="15.75" customHeight="1" thickBot="1">
      <c r="A40" s="4" t="s">
        <v>31</v>
      </c>
      <c r="B40" s="15">
        <f>SUM(B37:B39)</f>
        <v>904853448.82999992</v>
      </c>
      <c r="C40" s="16"/>
      <c r="D40" s="15">
        <f>SUM(D37:D39)</f>
        <v>824944006.79359996</v>
      </c>
      <c r="E40" s="17"/>
      <c r="F40" s="15">
        <f>SUM(F37:F39)</f>
        <v>856810434.49639904</v>
      </c>
      <c r="G40" s="19"/>
      <c r="H40" s="20">
        <f>F40/B40</f>
        <v>0.94690519841006093</v>
      </c>
    </row>
    <row r="41" spans="1:8" ht="15.75" customHeight="1" thickTop="1">
      <c r="A41" s="33"/>
      <c r="B41" s="263"/>
      <c r="C41" s="34"/>
      <c r="D41" s="263"/>
      <c r="E41" s="35"/>
      <c r="F41" s="266"/>
      <c r="G41" s="12"/>
      <c r="H41" s="13"/>
    </row>
    <row r="42" spans="1:8" ht="15.75" customHeight="1">
      <c r="A42" s="33"/>
      <c r="B42" s="264"/>
      <c r="C42" s="34"/>
      <c r="D42" s="264"/>
      <c r="E42" s="35"/>
      <c r="F42" s="264"/>
      <c r="G42" s="12"/>
      <c r="H42" s="13"/>
    </row>
    <row r="43" spans="1:8" ht="15.75" customHeight="1">
      <c r="A43" s="36"/>
      <c r="B43" s="265"/>
      <c r="C43" s="34"/>
      <c r="D43" s="265"/>
      <c r="E43" s="35"/>
      <c r="F43" s="265"/>
      <c r="G43" s="12"/>
      <c r="H43" s="31"/>
    </row>
    <row r="44" spans="1:8" ht="15.75" customHeight="1" thickBot="1">
      <c r="A44" s="33" t="s">
        <v>32</v>
      </c>
      <c r="B44" s="15">
        <f>+B34+B40</f>
        <v>974366614.76999998</v>
      </c>
      <c r="C44" s="16"/>
      <c r="D44" s="15">
        <f>+D34+D40</f>
        <v>957262520.44359994</v>
      </c>
      <c r="E44" s="17"/>
      <c r="F44" s="15">
        <f>+F34+F40</f>
        <v>929885099.92639899</v>
      </c>
      <c r="G44" s="19"/>
      <c r="H44" s="20">
        <f>F44/B44</f>
        <v>0.95434827695312519</v>
      </c>
    </row>
    <row r="45" spans="1:8" ht="15.75" customHeight="1" thickTop="1">
      <c r="A45" s="229"/>
      <c r="B45" s="17"/>
      <c r="C45" s="17"/>
      <c r="D45" s="17"/>
      <c r="E45" s="17"/>
      <c r="F45" s="12"/>
      <c r="G45" s="12"/>
      <c r="H45" s="32"/>
    </row>
    <row r="46" spans="1:8" ht="15.75" customHeight="1">
      <c r="A46" s="229"/>
      <c r="B46" s="17"/>
      <c r="C46" s="17"/>
      <c r="D46" s="17"/>
      <c r="E46" s="17"/>
      <c r="F46" s="12"/>
      <c r="G46" s="12"/>
      <c r="H46" s="32"/>
    </row>
    <row r="47" spans="1:8" ht="90" customHeight="1">
      <c r="A47" s="230" t="s">
        <v>76</v>
      </c>
      <c r="B47" s="17"/>
      <c r="C47" s="17"/>
      <c r="D47" s="259" t="s">
        <v>37</v>
      </c>
      <c r="E47" s="259"/>
      <c r="F47" s="259"/>
      <c r="G47" s="259"/>
      <c r="H47" s="259"/>
    </row>
    <row r="48" spans="1:8" ht="15.75" customHeight="1">
      <c r="A48" s="2"/>
      <c r="B48" s="2"/>
      <c r="C48" s="2"/>
      <c r="D48" s="2"/>
      <c r="E48" s="2"/>
      <c r="F48" s="2"/>
      <c r="G48" s="2"/>
      <c r="H48" s="2"/>
    </row>
    <row r="49" spans="1:8" ht="15.75" customHeight="1">
      <c r="A49" s="2"/>
      <c r="B49" s="2"/>
      <c r="C49" s="2"/>
      <c r="D49" s="2"/>
      <c r="E49" s="2"/>
      <c r="F49" s="2"/>
      <c r="G49" s="2"/>
      <c r="H49" s="2"/>
    </row>
    <row r="50" spans="1:8" ht="15.75" customHeight="1">
      <c r="A50" s="2"/>
      <c r="B50" s="2"/>
      <c r="C50" s="2"/>
      <c r="D50" s="2"/>
      <c r="E50" s="2"/>
      <c r="F50" s="2"/>
      <c r="G50" s="2"/>
      <c r="H50" s="2"/>
    </row>
  </sheetData>
  <mergeCells count="9">
    <mergeCell ref="D47:H47"/>
    <mergeCell ref="A1:H1"/>
    <mergeCell ref="A2:H2"/>
    <mergeCell ref="A3:H3"/>
    <mergeCell ref="A4:H4"/>
    <mergeCell ref="A5:H5"/>
    <mergeCell ref="B41:B43"/>
    <mergeCell ref="D41:D43"/>
    <mergeCell ref="F41:F43"/>
  </mergeCells>
  <printOptions horizontalCentered="1"/>
  <pageMargins left="0.59055118110236227" right="0.59055118110236227" top="0.39370078740157483" bottom="0.7874015748031496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sqref="A1:F1"/>
    </sheetView>
  </sheetViews>
  <sheetFormatPr baseColWidth="10" defaultColWidth="11.42578125" defaultRowHeight="12.75"/>
  <cols>
    <col min="1" max="1" width="18.85546875" style="100" customWidth="1"/>
    <col min="2" max="2" width="36.7109375" style="100" bestFit="1" customWidth="1"/>
    <col min="3" max="3" width="23.7109375" style="100" bestFit="1" customWidth="1"/>
    <col min="4" max="4" width="14.7109375" style="102" customWidth="1"/>
    <col min="5" max="5" width="1.7109375" style="102" customWidth="1"/>
    <col min="6" max="6" width="14.7109375" style="102" customWidth="1"/>
    <col min="7" max="16384" width="11.42578125" style="100"/>
  </cols>
  <sheetData>
    <row r="1" spans="1:6" ht="99.95" customHeight="1">
      <c r="A1" s="267"/>
      <c r="B1" s="267"/>
      <c r="C1" s="267"/>
      <c r="D1" s="267"/>
      <c r="E1" s="267"/>
      <c r="F1" s="267"/>
    </row>
    <row r="2" spans="1:6" s="101" customFormat="1" ht="15.95" customHeight="1">
      <c r="A2" s="278" t="s">
        <v>191</v>
      </c>
      <c r="B2" s="278"/>
      <c r="C2" s="278"/>
      <c r="D2" s="278"/>
      <c r="E2" s="278"/>
      <c r="F2" s="278"/>
    </row>
    <row r="3" spans="1:6" ht="15.95" customHeight="1"/>
    <row r="4" spans="1:6" ht="15.95" customHeight="1">
      <c r="A4" s="272" t="s">
        <v>207</v>
      </c>
      <c r="B4" s="272"/>
      <c r="C4" s="272"/>
      <c r="D4" s="272"/>
      <c r="E4" s="272"/>
      <c r="F4" s="272"/>
    </row>
    <row r="5" spans="1:6" ht="15.95" customHeight="1">
      <c r="A5" s="267" t="s">
        <v>208</v>
      </c>
      <c r="B5" s="267"/>
      <c r="C5" s="267"/>
      <c r="D5" s="267"/>
      <c r="E5" s="267"/>
      <c r="F5" s="267"/>
    </row>
    <row r="6" spans="1:6" ht="15.95" customHeight="1">
      <c r="A6" s="267" t="s">
        <v>1</v>
      </c>
      <c r="B6" s="267"/>
      <c r="C6" s="267"/>
      <c r="D6" s="267"/>
      <c r="E6" s="267"/>
      <c r="F6" s="267"/>
    </row>
    <row r="7" spans="1:6" ht="15.95" customHeight="1"/>
    <row r="8" spans="1:6" ht="39.950000000000003" customHeight="1">
      <c r="A8" s="279" t="s">
        <v>210</v>
      </c>
      <c r="B8" s="279"/>
      <c r="C8" s="279"/>
      <c r="D8" s="279"/>
      <c r="E8" s="279"/>
      <c r="F8" s="279"/>
    </row>
    <row r="9" spans="1:6" ht="15.95" customHeight="1">
      <c r="D9" s="5">
        <v>2025</v>
      </c>
      <c r="E9" s="72"/>
      <c r="F9" s="5">
        <v>2024</v>
      </c>
    </row>
    <row r="10" spans="1:6" ht="15.95" customHeight="1">
      <c r="A10" s="100" t="s">
        <v>81</v>
      </c>
    </row>
    <row r="11" spans="1:6" ht="15.95" customHeight="1">
      <c r="A11" s="100" t="s">
        <v>209</v>
      </c>
      <c r="B11" s="100" t="s">
        <v>82</v>
      </c>
      <c r="C11" s="100" t="s">
        <v>83</v>
      </c>
      <c r="D11" s="102">
        <v>64157.130000000005</v>
      </c>
      <c r="F11" s="102">
        <v>1436.89</v>
      </c>
    </row>
    <row r="12" spans="1:6" ht="15.95" customHeight="1">
      <c r="A12" s="100" t="s">
        <v>209</v>
      </c>
      <c r="B12" s="100" t="s">
        <v>84</v>
      </c>
      <c r="C12" s="100" t="s">
        <v>85</v>
      </c>
      <c r="D12" s="102">
        <v>1307.6799999999998</v>
      </c>
      <c r="F12" s="102">
        <v>3257.68</v>
      </c>
    </row>
    <row r="13" spans="1:6" ht="15.95" customHeight="1">
      <c r="A13" s="100" t="s">
        <v>209</v>
      </c>
      <c r="B13" s="100" t="s">
        <v>86</v>
      </c>
      <c r="C13" s="100" t="s">
        <v>87</v>
      </c>
      <c r="D13" s="102">
        <v>67894.880000000005</v>
      </c>
      <c r="F13" s="102">
        <v>68944.88</v>
      </c>
    </row>
    <row r="14" spans="1:6" ht="15.95" customHeight="1">
      <c r="A14" s="100" t="s">
        <v>209</v>
      </c>
      <c r="B14" s="100" t="s">
        <v>88</v>
      </c>
      <c r="C14" s="100" t="s">
        <v>89</v>
      </c>
      <c r="D14" s="102">
        <v>9096228.6299999934</v>
      </c>
      <c r="F14" s="102">
        <v>1138174.33</v>
      </c>
    </row>
    <row r="15" spans="1:6" ht="15.95" customHeight="1">
      <c r="A15" s="100" t="s">
        <v>209</v>
      </c>
      <c r="B15" s="100" t="s">
        <v>90</v>
      </c>
      <c r="C15" s="100" t="s">
        <v>91</v>
      </c>
      <c r="D15" s="102">
        <v>734609.35000000009</v>
      </c>
      <c r="F15" s="102">
        <v>6257693.79</v>
      </c>
    </row>
    <row r="16" spans="1:6" ht="15.95" customHeight="1">
      <c r="A16" s="100" t="s">
        <v>209</v>
      </c>
      <c r="B16" s="100" t="s">
        <v>92</v>
      </c>
      <c r="C16" s="100" t="s">
        <v>93</v>
      </c>
      <c r="D16" s="103">
        <v>0</v>
      </c>
      <c r="E16" s="103"/>
      <c r="F16" s="103">
        <v>356902.46</v>
      </c>
    </row>
    <row r="17" spans="1:6" ht="15.95" customHeight="1">
      <c r="A17" s="267" t="s">
        <v>94</v>
      </c>
      <c r="B17" s="267"/>
      <c r="C17" s="267"/>
      <c r="D17" s="102">
        <f>SUM(D11:D16)</f>
        <v>9964197.6699999925</v>
      </c>
      <c r="F17" s="102">
        <f>SUM(F11:F16)</f>
        <v>7826410.0300000003</v>
      </c>
    </row>
    <row r="18" spans="1:6" ht="15.95" customHeight="1"/>
    <row r="22" spans="1:6" ht="90" customHeight="1">
      <c r="A22" s="259" t="s">
        <v>76</v>
      </c>
      <c r="B22" s="259"/>
      <c r="C22" s="259" t="s">
        <v>37</v>
      </c>
      <c r="D22" s="259"/>
      <c r="E22" s="259"/>
      <c r="F22" s="259"/>
    </row>
  </sheetData>
  <mergeCells count="9">
    <mergeCell ref="A17:C17"/>
    <mergeCell ref="A22:B22"/>
    <mergeCell ref="C22:F22"/>
    <mergeCell ref="A1:F1"/>
    <mergeCell ref="A2:F2"/>
    <mergeCell ref="A4:F4"/>
    <mergeCell ref="A5:F5"/>
    <mergeCell ref="A6:F6"/>
    <mergeCell ref="A8:F8"/>
  </mergeCells>
  <printOptions horizontalCentered="1"/>
  <pageMargins left="0.59055118110236227" right="0.59055118110236227" top="0.59055118110236227" bottom="0.78740157480314965" header="0" footer="0"/>
  <pageSetup scale="86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A4" sqref="A4:D15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215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221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4" t="s">
        <v>215</v>
      </c>
      <c r="B11" s="234">
        <v>875125315.55999994</v>
      </c>
      <c r="D11" s="234">
        <v>876409067.17999995</v>
      </c>
    </row>
    <row r="12" spans="1:4" ht="15.95" customHeight="1">
      <c r="A12" s="100" t="s">
        <v>96</v>
      </c>
      <c r="B12" s="233">
        <f>B11*0.0497753165087239</f>
        <v>43559639.566795878</v>
      </c>
      <c r="D12" s="233">
        <f>D11*0.0497753165087239</f>
        <v>43623538.709999971</v>
      </c>
    </row>
    <row r="13" spans="1:4" ht="15.95" customHeight="1">
      <c r="A13" s="104" t="s">
        <v>97</v>
      </c>
      <c r="B13" s="234">
        <f>SUM(B11-B12)</f>
        <v>831565675.99320412</v>
      </c>
      <c r="D13" s="234">
        <f>D11-D12</f>
        <v>832785528.47000003</v>
      </c>
    </row>
    <row r="14" spans="1:4" ht="15.95" customHeight="1">
      <c r="A14" s="100" t="s">
        <v>98</v>
      </c>
      <c r="B14" s="233">
        <f>B11*0.47511234175</f>
        <v>415782838.00041926</v>
      </c>
      <c r="D14" s="233">
        <f>D11*0.47511234175</f>
        <v>416392764.23882282</v>
      </c>
    </row>
    <row r="15" spans="1:4" ht="39" customHeight="1">
      <c r="A15" s="99" t="s">
        <v>99</v>
      </c>
      <c r="B15" s="234">
        <f>SUM(B11-B14)</f>
        <v>459342477.55958068</v>
      </c>
      <c r="D15" s="234">
        <f>SUM(D11-D14)</f>
        <v>460016302.94117713</v>
      </c>
    </row>
    <row r="16" spans="1:4" ht="15.95" customHeight="1"/>
    <row r="20" spans="1:4" ht="90" customHeight="1">
      <c r="A20" s="230" t="s">
        <v>76</v>
      </c>
      <c r="B20" s="259" t="s">
        <v>37</v>
      </c>
      <c r="C20" s="259"/>
      <c r="D20" s="259"/>
    </row>
  </sheetData>
  <mergeCells count="7">
    <mergeCell ref="B20:D20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A4" sqref="A4:D15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216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222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211</v>
      </c>
      <c r="B11" s="233">
        <v>7862213.8300000001</v>
      </c>
      <c r="D11" s="233">
        <v>11520806.466294302</v>
      </c>
    </row>
    <row r="12" spans="1:4" ht="15.95" customHeight="1">
      <c r="A12" s="100" t="s">
        <v>212</v>
      </c>
      <c r="B12" s="233">
        <v>106741.8</v>
      </c>
      <c r="D12" s="233">
        <v>156412.89416112119</v>
      </c>
    </row>
    <row r="13" spans="1:4" ht="15.95" customHeight="1">
      <c r="A13" s="100" t="s">
        <v>213</v>
      </c>
      <c r="B13" s="233">
        <v>644673.66</v>
      </c>
      <c r="D13" s="233">
        <v>944665.28529631905</v>
      </c>
    </row>
    <row r="14" spans="1:4" ht="15.95" customHeight="1">
      <c r="A14" s="100" t="s">
        <v>214</v>
      </c>
      <c r="B14" s="233">
        <v>367968.99</v>
      </c>
      <c r="D14" s="233">
        <v>539199.21424825757</v>
      </c>
    </row>
    <row r="15" spans="1:4" ht="39" customHeight="1">
      <c r="A15" s="99" t="s">
        <v>94</v>
      </c>
      <c r="B15" s="234">
        <f>SUM(B11:B14)</f>
        <v>8981598.2799999993</v>
      </c>
      <c r="D15" s="234">
        <f>SUM(D11:D14)</f>
        <v>13161083.859999999</v>
      </c>
    </row>
    <row r="16" spans="1:4" ht="15.95" customHeight="1"/>
    <row r="20" spans="1:4" ht="90" customHeight="1">
      <c r="A20" s="230" t="s">
        <v>76</v>
      </c>
      <c r="B20" s="259" t="s">
        <v>37</v>
      </c>
      <c r="C20" s="259"/>
      <c r="D20" s="259"/>
    </row>
  </sheetData>
  <mergeCells count="7">
    <mergeCell ref="B20:D20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124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223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224</v>
      </c>
      <c r="B11" s="235">
        <v>1225182.3700000001</v>
      </c>
      <c r="D11" s="235">
        <v>21374.83</v>
      </c>
    </row>
    <row r="12" spans="1:4" ht="39" customHeight="1">
      <c r="A12" s="99" t="s">
        <v>94</v>
      </c>
      <c r="B12" s="234">
        <f>SUM(B11:B11)</f>
        <v>1225182.3700000001</v>
      </c>
      <c r="D12" s="234">
        <f>SUM(D11:D11)</f>
        <v>21374.83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Estado de Situación Financiera</vt:lpstr>
      <vt:lpstr>Estado de Rendimiento Financier</vt:lpstr>
      <vt:lpstr>Estado de Flujo de Efectivo</vt:lpstr>
      <vt:lpstr>Estado de Cambio de Patrimonio</vt:lpstr>
      <vt:lpstr>Estado de Situación Financi (3)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Hoja5</vt:lpstr>
      <vt:lpstr>INVENTARIO DE CONSUMO</vt:lpstr>
      <vt:lpstr>POLIZAS DE SEGURO</vt:lpstr>
      <vt:lpstr>GASTOS PAGADOS POR ANTICIPADO</vt:lpstr>
      <vt:lpstr>PROPIEDAD PLANTA Y EQUIPO</vt:lpstr>
      <vt:lpstr>Hoja10</vt:lpstr>
      <vt:lpstr>EJECUCION</vt:lpstr>
      <vt:lpstr>ANALISIS</vt:lpstr>
      <vt:lpstr>Estado de Situación Financi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2025-07-17T17:47:52Z</cp:lastPrinted>
  <dcterms:created xsi:type="dcterms:W3CDTF">2022-11-03T14:37:05Z</dcterms:created>
  <dcterms:modified xsi:type="dcterms:W3CDTF">2025-07-20T22:33:55Z</dcterms:modified>
</cp:coreProperties>
</file>