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estadisticas oct-dic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1" l="1"/>
  <c r="V31" i="1"/>
  <c r="T31" i="1"/>
  <c r="R31" i="1"/>
  <c r="P31" i="1"/>
  <c r="N31" i="1"/>
  <c r="L31" i="1"/>
  <c r="J31" i="1"/>
  <c r="H31" i="1"/>
  <c r="F31" i="1"/>
  <c r="D31" i="1"/>
  <c r="B31" i="1"/>
  <c r="AA30" i="1"/>
  <c r="Z29" i="1"/>
  <c r="W29" i="1"/>
  <c r="W31" i="1" s="1"/>
  <c r="AA28" i="1"/>
  <c r="Z28" i="1"/>
  <c r="X25" i="1"/>
  <c r="V25" i="1"/>
  <c r="T25" i="1"/>
  <c r="T32" i="1" s="1"/>
  <c r="R25" i="1"/>
  <c r="P25" i="1"/>
  <c r="P32" i="1" s="1"/>
  <c r="N25" i="1"/>
  <c r="L25" i="1"/>
  <c r="J25" i="1"/>
  <c r="I25" i="1"/>
  <c r="H25" i="1"/>
  <c r="F25" i="1"/>
  <c r="D25" i="1"/>
  <c r="B25" i="1"/>
  <c r="Z24" i="1"/>
  <c r="W24" i="1"/>
  <c r="AA24" i="1" s="1"/>
  <c r="C24" i="1"/>
  <c r="AA23" i="1"/>
  <c r="Z23" i="1"/>
  <c r="AA22" i="1"/>
  <c r="Z22" i="1"/>
  <c r="AA21" i="1"/>
  <c r="Z21" i="1"/>
  <c r="AA20" i="1"/>
  <c r="Z20" i="1"/>
  <c r="Z19" i="1"/>
  <c r="Y19" i="1"/>
  <c r="Y29" i="1" s="1"/>
  <c r="Y31" i="1" s="1"/>
  <c r="W19" i="1"/>
  <c r="W25" i="1" s="1"/>
  <c r="U19" i="1"/>
  <c r="U25" i="1" s="1"/>
  <c r="S19" i="1"/>
  <c r="S29" i="1" s="1"/>
  <c r="S31" i="1" s="1"/>
  <c r="Q19" i="1"/>
  <c r="Q29" i="1" s="1"/>
  <c r="Q31" i="1" s="1"/>
  <c r="O19" i="1"/>
  <c r="O29" i="1" s="1"/>
  <c r="O31" i="1" s="1"/>
  <c r="M19" i="1"/>
  <c r="M29" i="1" s="1"/>
  <c r="M31" i="1" s="1"/>
  <c r="K19" i="1"/>
  <c r="K29" i="1" s="1"/>
  <c r="K31" i="1" s="1"/>
  <c r="I19" i="1"/>
  <c r="I29" i="1" s="1"/>
  <c r="I31" i="1" s="1"/>
  <c r="G19" i="1"/>
  <c r="G29" i="1" s="1"/>
  <c r="G31" i="1" s="1"/>
  <c r="E19" i="1"/>
  <c r="E29" i="1" s="1"/>
  <c r="E31" i="1" s="1"/>
  <c r="C19" i="1"/>
  <c r="C29" i="1" s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N32" i="1" l="1"/>
  <c r="Z25" i="1"/>
  <c r="W32" i="1"/>
  <c r="O25" i="1"/>
  <c r="I32" i="1"/>
  <c r="F32" i="1"/>
  <c r="G25" i="1"/>
  <c r="G32" i="1" s="1"/>
  <c r="L32" i="1"/>
  <c r="Q25" i="1"/>
  <c r="Q32" i="1" s="1"/>
  <c r="H32" i="1"/>
  <c r="V32" i="1"/>
  <c r="B32" i="1"/>
  <c r="J32" i="1"/>
  <c r="R32" i="1"/>
  <c r="X32" i="1"/>
  <c r="O32" i="1"/>
  <c r="C31" i="1"/>
  <c r="AA19" i="1"/>
  <c r="E25" i="1"/>
  <c r="E32" i="1" s="1"/>
  <c r="M25" i="1"/>
  <c r="M32" i="1" s="1"/>
  <c r="U29" i="1"/>
  <c r="U31" i="1" s="1"/>
  <c r="U32" i="1" s="1"/>
  <c r="C25" i="1"/>
  <c r="K25" i="1"/>
  <c r="K32" i="1" s="1"/>
  <c r="S25" i="1"/>
  <c r="S32" i="1" s="1"/>
  <c r="Y25" i="1"/>
  <c r="Y32" i="1" s="1"/>
  <c r="Z31" i="1"/>
  <c r="Z32" i="1" s="1"/>
  <c r="D32" i="1"/>
  <c r="AA31" i="1" l="1"/>
  <c r="C32" i="1"/>
  <c r="AA25" i="1"/>
  <c r="AA29" i="1"/>
  <c r="AA32" i="1" l="1"/>
</calcChain>
</file>

<file path=xl/sharedStrings.xml><?xml version="1.0" encoding="utf-8"?>
<sst xmlns="http://schemas.openxmlformats.org/spreadsheetml/2006/main" count="63" uniqueCount="39">
  <si>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</si>
  <si>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</si>
  <si>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</si>
  <si>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</si>
  <si>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</si>
  <si>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</si>
  <si>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</si>
  <si>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</si>
  <si>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</si>
  <si>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</si>
  <si>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</si>
  <si>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</si>
  <si>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GENERAL </t>
  </si>
  <si>
    <t>ACTIVIDAD</t>
  </si>
  <si>
    <t>CANTIDAD</t>
  </si>
  <si>
    <t>MONTO RD$</t>
  </si>
  <si>
    <t>INGRESOS:</t>
  </si>
  <si>
    <t>PLAN NACIONAL DE TITULACION</t>
  </si>
  <si>
    <t>SOLICITUD COMPRA DE TERRENO</t>
  </si>
  <si>
    <t>TRANSFERENCIA</t>
  </si>
  <si>
    <t>CERTIFICACIONES</t>
  </si>
  <si>
    <t>INSPECCION</t>
  </si>
  <si>
    <t>TESORERO NACIONAL</t>
  </si>
  <si>
    <t>LICITACIONES</t>
  </si>
  <si>
    <t>SUBASTA</t>
  </si>
  <si>
    <t>GASTOS LEGALES</t>
  </si>
  <si>
    <t>INVI-BIENES NACIONALES (10%)</t>
  </si>
  <si>
    <t>FOTOCOPIAS</t>
  </si>
  <si>
    <t>INSCRIPCION A SUBASTA</t>
  </si>
  <si>
    <t>3% TRANSFERENCIA BIENES/INM. (DGII)</t>
  </si>
  <si>
    <t>COMPRA DE SELLOS Y REC. (REGISTRO TITULOS)</t>
  </si>
  <si>
    <t>OTROS INGRESOS (INCLUYE SOBRANTES)</t>
  </si>
  <si>
    <t>TOTAL INGRESOS B.N.</t>
  </si>
  <si>
    <t>INGRESOS INVI-BIENES NACIONALES</t>
  </si>
  <si>
    <t>TOTAL DE INGRESOS</t>
  </si>
  <si>
    <t>MENOS: 10% ACUERDO INVI-B.N.</t>
  </si>
  <si>
    <t>OTROS INGRESOS</t>
  </si>
  <si>
    <t>INGRESOS NETOS INVI</t>
  </si>
  <si>
    <t>TOTAL GENERAL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</si>
</sst>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D$&quot;#,##0.00"/>
    <numFmt numFmtId="166" formatCode="[$RD$-1C0A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165" fontId="0" fillId="0" borderId="10" xfId="0" applyNumberFormat="1" applyBorder="1"/>
    <xf numFmtId="0" fontId="0" fillId="0" borderId="10" xfId="0" applyBorder="1"/>
    <xf numFmtId="0" fontId="0" fillId="0" borderId="7" xfId="0" applyFont="1" applyBorder="1"/>
    <xf numFmtId="165" fontId="0" fillId="0" borderId="7" xfId="0" applyNumberFormat="1" applyBorder="1"/>
    <xf numFmtId="0" fontId="0" fillId="0" borderId="7" xfId="0" applyFill="1" applyBorder="1" applyAlignment="1">
      <alignment horizontal="center"/>
    </xf>
    <xf numFmtId="165" fontId="0" fillId="0" borderId="10" xfId="0" applyNumberFormat="1" applyFill="1" applyBorder="1"/>
    <xf numFmtId="165" fontId="0" fillId="0" borderId="7" xfId="0" applyNumberFormat="1" applyFill="1" applyBorder="1"/>
    <xf numFmtId="0" fontId="0" fillId="0" borderId="7" xfId="0" applyNumberFormat="1" applyFill="1" applyBorder="1"/>
    <xf numFmtId="4" fontId="0" fillId="0" borderId="7" xfId="0" applyNumberFormat="1" applyBorder="1"/>
    <xf numFmtId="0" fontId="0" fillId="0" borderId="7" xfId="0" applyNumberFormat="1" applyBorder="1"/>
    <xf numFmtId="0" fontId="0" fillId="0" borderId="7" xfId="0" applyNumberFormat="1" applyBorder="1" applyAlignment="1">
      <alignment horizontal="center"/>
    </xf>
    <xf numFmtId="165" fontId="2" fillId="0" borderId="7" xfId="0" applyNumberFormat="1" applyFont="1" applyBorder="1"/>
    <xf numFmtId="165" fontId="2" fillId="0" borderId="10" xfId="0" applyNumberFormat="1" applyFont="1" applyBorder="1"/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Fill="1" applyBorder="1"/>
    <xf numFmtId="166" fontId="2" fillId="0" borderId="7" xfId="1" applyNumberFormat="1" applyFont="1" applyBorder="1"/>
    <xf numFmtId="4" fontId="0" fillId="0" borderId="0" xfId="0" applyNumberFormat="1"/>
    <xf numFmtId="165" fontId="0" fillId="0" borderId="0" xfId="0" applyNumberFormat="1"/>
    <xf numFmtId="0" fontId="0" fillId="0" borderId="7" xfId="0" applyFont="1" applyBorder="1" applyAlignment="1">
      <alignment horizontal="center"/>
    </xf>
    <xf numFmtId="165" fontId="0" fillId="0" borderId="7" xfId="0" applyNumberFormat="1" applyFont="1" applyBorder="1"/>
    <xf numFmtId="165" fontId="0" fillId="0" borderId="10" xfId="0" applyNumberFormat="1" applyFont="1" applyBorder="1"/>
    <xf numFmtId="0" fontId="0" fillId="0" borderId="7" xfId="0" applyFont="1" applyFill="1" applyBorder="1" applyAlignment="1">
      <alignment horizontal="center"/>
    </xf>
    <xf numFmtId="165" fontId="0" fillId="0" borderId="10" xfId="0" applyNumberFormat="1" applyFont="1" applyFill="1" applyBorder="1"/>
    <xf numFmtId="165" fontId="0" fillId="0" borderId="7" xfId="0" applyNumberFormat="1" applyFont="1" applyFill="1" applyBorder="1"/>
    <xf numFmtId="0" fontId="0" fillId="0" borderId="7" xfId="0" applyNumberFormat="1" applyFont="1" applyFill="1" applyBorder="1"/>
    <xf numFmtId="4" fontId="0" fillId="0" borderId="7" xfId="0" applyNumberFormat="1" applyFont="1" applyBorder="1"/>
    <xf numFmtId="165" fontId="2" fillId="0" borderId="10" xfId="0" applyNumberFormat="1" applyFont="1" applyFill="1" applyBorder="1"/>
    <xf numFmtId="165" fontId="2" fillId="0" borderId="7" xfId="0" applyNumberFormat="1" applyFont="1" applyFill="1" applyBorder="1"/>
    <xf numFmtId="4" fontId="2" fillId="0" borderId="7" xfId="0" applyNumberFormat="1" applyFont="1" applyBorder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167640</xdr:colOff>
      <xdr:row>1</xdr:row>
      <xdr:rowOff>167640</xdr:rowOff>
    </xdr:from>
    <xdr:ext cx="3237746" cy="531260"/>
    <xdr:sp macro="" textlink="">
      <xdr:nvSpPr>
        <xdr:cNvPr id="2" name="1 CuadroTexto"/>
        <xdr:cNvSpPr txBox="1"/>
      </xdr:nvSpPr>
      <xdr:spPr>
        <a:xfrm>
          <a:off x="17266920" y="350520"/>
          <a:ext cx="3237746" cy="531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400" b="1"/>
            <a:t>ESTADÍSTICAS INSTITUCIONALES </a:t>
          </a:r>
        </a:p>
        <a:p>
          <a:pPr algn="ctr"/>
          <a:r>
            <a:rPr lang="es-MX" sz="1400" b="1"/>
            <a:t>CUARTO TRIMESTRE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32"/>
  <sheetViews>
    <sheetView tabSelected="1" topLeftCell="L1" workbookViewId="0">
      <selection activeCell="S23" sqref="S23"/>
    </sheetView>
  </sheetViews>
  <sheetFormatPr baseColWidth="10" defaultColWidth="8.88671875" defaultRowHeight="14.4" x14ac:dyDescent="0.3"/>
  <cols>
    <col min="1" max="1" width="40.77734375" bestFit="1" customWidth="1"/>
    <col min="2" max="2" width="9.88671875" bestFit="1" customWidth="1"/>
    <col min="3" max="3" width="16.109375" bestFit="1" customWidth="1"/>
    <col min="4" max="4" width="9.88671875" bestFit="1" customWidth="1"/>
    <col min="5" max="5" width="15" bestFit="1" customWidth="1"/>
    <col min="6" max="6" width="9.88671875" bestFit="1" customWidth="1"/>
    <col min="7" max="7" width="15" bestFit="1" customWidth="1"/>
    <col min="8" max="8" width="9.88671875" bestFit="1" customWidth="1"/>
    <col min="9" max="9" width="13.44140625" bestFit="1" customWidth="1"/>
    <col min="10" max="10" width="9.88671875" bestFit="1" customWidth="1"/>
    <col min="11" max="11" width="15" bestFit="1" customWidth="1"/>
    <col min="12" max="12" width="9.88671875" bestFit="1" customWidth="1"/>
    <col min="13" max="13" width="15" bestFit="1" customWidth="1"/>
    <col min="14" max="14" width="9.88671875" bestFit="1" customWidth="1"/>
    <col min="15" max="15" width="15" bestFit="1" customWidth="1"/>
    <col min="16" max="16" width="9.88671875" bestFit="1" customWidth="1"/>
    <col min="17" max="17" width="15" bestFit="1" customWidth="1"/>
    <col min="18" max="18" width="9.88671875" bestFit="1" customWidth="1"/>
    <col min="19" max="19" width="15" bestFit="1" customWidth="1"/>
    <col min="20" max="20" width="9.88671875" bestFit="1" customWidth="1"/>
    <col min="21" max="21" width="15" bestFit="1" customWidth="1"/>
    <col min="22" max="22" width="9.88671875" bestFit="1" customWidth="1"/>
    <col min="23" max="23" width="15" bestFit="1" customWidth="1"/>
    <col min="24" max="24" width="9.88671875" bestFit="1" customWidth="1"/>
    <col min="25" max="25" width="15" bestFit="1" customWidth="1"/>
    <col min="26" max="26" width="9.88671875" bestFit="1" customWidth="1"/>
    <col min="27" max="27" width="16.109375" bestFit="1" customWidth="1"/>
  </cols>
  <sheetData>
    <row r="6" spans="1:27" ht="15" thickBot="1" x14ac:dyDescent="0.35"/>
    <row r="7" spans="1:27" ht="15" thickBot="1" x14ac:dyDescent="0.35">
      <c r="A7" s="1"/>
      <c r="B7" s="40" t="s">
        <v>0</v>
      </c>
      <c r="C7" s="41"/>
      <c r="D7" s="40" t="s">
        <v>1</v>
      </c>
      <c r="E7" s="41"/>
      <c r="F7" s="42" t="s">
        <v>2</v>
      </c>
      <c r="G7" s="45"/>
      <c r="H7" s="42" t="s">
        <v>3</v>
      </c>
      <c r="I7" s="45"/>
      <c r="J7" s="42" t="s">
        <v>4</v>
      </c>
      <c r="K7" s="45"/>
      <c r="L7" s="42" t="s">
        <v>5</v>
      </c>
      <c r="M7" s="43"/>
      <c r="N7" s="42" t="s">
        <v>6</v>
      </c>
      <c r="O7" s="43"/>
      <c r="P7" s="42" t="s">
        <v>7</v>
      </c>
      <c r="Q7" s="43"/>
      <c r="R7" s="42" t="s">
        <v>8</v>
      </c>
      <c r="S7" s="43"/>
      <c r="T7" s="40" t="s">
        <v>9</v>
      </c>
      <c r="U7" s="41"/>
      <c r="V7" s="40" t="s">
        <v>10</v>
      </c>
      <c r="W7" s="44"/>
      <c r="X7" s="40" t="s">
        <v>11</v>
      </c>
      <c r="Y7" s="44"/>
      <c r="Z7" s="38" t="s">
        <v>12</v>
      </c>
      <c r="AA7" s="39"/>
    </row>
    <row r="8" spans="1:27" x14ac:dyDescent="0.3">
      <c r="A8" s="2" t="s">
        <v>13</v>
      </c>
      <c r="B8" s="3" t="s">
        <v>14</v>
      </c>
      <c r="C8" s="3" t="s">
        <v>15</v>
      </c>
      <c r="D8" s="4" t="s">
        <v>14</v>
      </c>
      <c r="E8" s="5" t="s">
        <v>15</v>
      </c>
      <c r="F8" s="4" t="s">
        <v>14</v>
      </c>
      <c r="G8" s="5" t="s">
        <v>15</v>
      </c>
      <c r="H8" s="4" t="s">
        <v>14</v>
      </c>
      <c r="I8" s="5" t="s">
        <v>15</v>
      </c>
      <c r="J8" s="4" t="s">
        <v>14</v>
      </c>
      <c r="K8" s="5" t="s">
        <v>15</v>
      </c>
      <c r="L8" s="4" t="s">
        <v>14</v>
      </c>
      <c r="M8" s="4" t="s">
        <v>15</v>
      </c>
      <c r="N8" s="4" t="s">
        <v>14</v>
      </c>
      <c r="O8" s="4" t="s">
        <v>15</v>
      </c>
      <c r="P8" s="4" t="s">
        <v>14</v>
      </c>
      <c r="Q8" s="4" t="s">
        <v>15</v>
      </c>
      <c r="R8" s="4" t="s">
        <v>14</v>
      </c>
      <c r="S8" s="4" t="s">
        <v>15</v>
      </c>
      <c r="T8" s="4" t="s">
        <v>14</v>
      </c>
      <c r="U8" s="4" t="s">
        <v>15</v>
      </c>
      <c r="V8" s="4" t="s">
        <v>14</v>
      </c>
      <c r="W8" s="4" t="s">
        <v>15</v>
      </c>
      <c r="X8" s="4" t="s">
        <v>14</v>
      </c>
      <c r="Y8" s="4" t="s">
        <v>15</v>
      </c>
      <c r="Z8" s="4" t="s">
        <v>14</v>
      </c>
      <c r="AA8" s="4" t="s">
        <v>15</v>
      </c>
    </row>
    <row r="9" spans="1:27" x14ac:dyDescent="0.3">
      <c r="A9" s="6" t="s">
        <v>16</v>
      </c>
      <c r="B9" s="7"/>
      <c r="C9" s="7"/>
      <c r="D9" s="8"/>
      <c r="E9" s="9"/>
      <c r="F9" s="7"/>
      <c r="G9" s="10"/>
      <c r="H9" s="8"/>
      <c r="I9" s="9"/>
      <c r="J9" s="7"/>
      <c r="K9" s="1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3">
      <c r="A10" s="11" t="s">
        <v>17</v>
      </c>
      <c r="B10" s="8">
        <v>30</v>
      </c>
      <c r="C10" s="12">
        <v>2547090.1</v>
      </c>
      <c r="D10" s="8">
        <v>30</v>
      </c>
      <c r="E10" s="9">
        <v>806215.57</v>
      </c>
      <c r="F10" s="8">
        <v>23</v>
      </c>
      <c r="G10" s="9">
        <v>960137.38</v>
      </c>
      <c r="H10" s="8">
        <v>0</v>
      </c>
      <c r="I10" s="9">
        <v>0</v>
      </c>
      <c r="J10" s="13">
        <v>11</v>
      </c>
      <c r="K10" s="14">
        <v>502855.72</v>
      </c>
      <c r="L10" s="13">
        <v>21</v>
      </c>
      <c r="M10" s="15">
        <v>976594.06</v>
      </c>
      <c r="N10" s="13">
        <v>28</v>
      </c>
      <c r="O10" s="15">
        <v>1122170.8899999999</v>
      </c>
      <c r="P10" s="13">
        <v>18</v>
      </c>
      <c r="Q10" s="15">
        <v>989855.85</v>
      </c>
      <c r="R10" s="13">
        <v>21</v>
      </c>
      <c r="S10" s="15">
        <v>3374891</v>
      </c>
      <c r="T10" s="13">
        <v>14</v>
      </c>
      <c r="U10" s="15">
        <v>461344.46</v>
      </c>
      <c r="V10" s="13">
        <v>25</v>
      </c>
      <c r="W10" s="15">
        <v>1670910.3</v>
      </c>
      <c r="X10" s="13">
        <v>36</v>
      </c>
      <c r="Y10" s="15">
        <v>4388676.08</v>
      </c>
      <c r="Z10" s="16">
        <f t="shared" ref="Z10:Z25" si="0">+B10+D10+F10+H10+J10+L10+N10+P10+R10+T10+V10+X10</f>
        <v>257</v>
      </c>
      <c r="AA10" s="17">
        <f t="shared" ref="AA10:AA25" si="1">+C10+E10+G10+I10+K10+M10+O10+Q10+S10+U10+W10+Y10</f>
        <v>17800741.410000004</v>
      </c>
    </row>
    <row r="11" spans="1:27" x14ac:dyDescent="0.3">
      <c r="A11" s="11" t="s">
        <v>18</v>
      </c>
      <c r="B11" s="8">
        <v>0</v>
      </c>
      <c r="C11" s="12">
        <v>0</v>
      </c>
      <c r="D11" s="8">
        <v>0</v>
      </c>
      <c r="E11" s="9">
        <v>0</v>
      </c>
      <c r="F11" s="8">
        <v>0</v>
      </c>
      <c r="G11" s="9">
        <v>0</v>
      </c>
      <c r="H11" s="8">
        <v>0</v>
      </c>
      <c r="I11" s="9">
        <v>0</v>
      </c>
      <c r="J11" s="13">
        <v>0</v>
      </c>
      <c r="K11" s="14">
        <v>0</v>
      </c>
      <c r="L11" s="13">
        <v>0</v>
      </c>
      <c r="M11" s="12">
        <v>0</v>
      </c>
      <c r="N11" s="13">
        <v>0</v>
      </c>
      <c r="O11" s="12">
        <v>0</v>
      </c>
      <c r="P11" s="13">
        <v>0</v>
      </c>
      <c r="Q11" s="12">
        <v>0</v>
      </c>
      <c r="R11" s="13">
        <v>0</v>
      </c>
      <c r="S11" s="12">
        <v>0</v>
      </c>
      <c r="T11" s="13">
        <v>0</v>
      </c>
      <c r="U11" s="12">
        <v>0</v>
      </c>
      <c r="V11" s="13">
        <v>0</v>
      </c>
      <c r="W11" s="12">
        <v>0</v>
      </c>
      <c r="X11" s="13">
        <v>0</v>
      </c>
      <c r="Y11" s="12">
        <v>0</v>
      </c>
      <c r="Z11" s="18">
        <f t="shared" si="0"/>
        <v>0</v>
      </c>
      <c r="AA11" s="17">
        <f t="shared" si="1"/>
        <v>0</v>
      </c>
    </row>
    <row r="12" spans="1:27" x14ac:dyDescent="0.3">
      <c r="A12" s="11" t="s">
        <v>19</v>
      </c>
      <c r="B12" s="8">
        <v>0</v>
      </c>
      <c r="C12" s="12">
        <v>0</v>
      </c>
      <c r="D12" s="8">
        <v>0</v>
      </c>
      <c r="E12" s="9">
        <v>0</v>
      </c>
      <c r="F12" s="8">
        <v>0</v>
      </c>
      <c r="G12" s="9">
        <v>0</v>
      </c>
      <c r="H12" s="8">
        <v>0</v>
      </c>
      <c r="I12" s="9">
        <v>0</v>
      </c>
      <c r="J12" s="13">
        <v>0</v>
      </c>
      <c r="K12" s="14">
        <v>0</v>
      </c>
      <c r="L12" s="13">
        <v>0</v>
      </c>
      <c r="M12" s="12">
        <v>0</v>
      </c>
      <c r="N12" s="13">
        <v>0</v>
      </c>
      <c r="O12" s="12">
        <v>0</v>
      </c>
      <c r="P12" s="13">
        <v>0</v>
      </c>
      <c r="Q12" s="12">
        <v>0</v>
      </c>
      <c r="R12" s="13">
        <v>0</v>
      </c>
      <c r="S12" s="12">
        <v>0</v>
      </c>
      <c r="T12" s="13">
        <v>0</v>
      </c>
      <c r="U12" s="12">
        <v>0</v>
      </c>
      <c r="V12" s="13">
        <v>0</v>
      </c>
      <c r="W12" s="12">
        <v>0</v>
      </c>
      <c r="X12" s="13">
        <v>0</v>
      </c>
      <c r="Y12" s="12">
        <v>0</v>
      </c>
      <c r="Z12" s="16">
        <f t="shared" si="0"/>
        <v>0</v>
      </c>
      <c r="AA12" s="17">
        <f t="shared" si="1"/>
        <v>0</v>
      </c>
    </row>
    <row r="13" spans="1:27" x14ac:dyDescent="0.3">
      <c r="A13" s="11" t="s">
        <v>20</v>
      </c>
      <c r="B13" s="8">
        <v>39</v>
      </c>
      <c r="C13" s="12">
        <v>14900</v>
      </c>
      <c r="D13" s="8">
        <v>65</v>
      </c>
      <c r="E13" s="9">
        <v>29100</v>
      </c>
      <c r="F13" s="8">
        <v>37</v>
      </c>
      <c r="G13" s="9">
        <v>16100</v>
      </c>
      <c r="H13" s="8">
        <v>0</v>
      </c>
      <c r="I13" s="9">
        <v>0</v>
      </c>
      <c r="J13" s="13">
        <v>5</v>
      </c>
      <c r="K13" s="14">
        <v>1900</v>
      </c>
      <c r="L13" s="13">
        <v>19</v>
      </c>
      <c r="M13" s="12">
        <v>7700</v>
      </c>
      <c r="N13" s="13">
        <v>25</v>
      </c>
      <c r="O13" s="12">
        <v>10100</v>
      </c>
      <c r="P13" s="13">
        <v>35</v>
      </c>
      <c r="Q13" s="12">
        <v>13300</v>
      </c>
      <c r="R13" s="13">
        <v>28</v>
      </c>
      <c r="S13" s="12">
        <v>11800</v>
      </c>
      <c r="T13" s="13">
        <v>12</v>
      </c>
      <c r="U13" s="12">
        <v>4800</v>
      </c>
      <c r="V13" s="13">
        <v>16</v>
      </c>
      <c r="W13" s="12">
        <v>6000</v>
      </c>
      <c r="X13" s="13">
        <v>19</v>
      </c>
      <c r="Y13" s="12">
        <v>8100</v>
      </c>
      <c r="Z13" s="16">
        <f t="shared" si="0"/>
        <v>300</v>
      </c>
      <c r="AA13" s="17">
        <f t="shared" si="1"/>
        <v>123800</v>
      </c>
    </row>
    <row r="14" spans="1:27" x14ac:dyDescent="0.3">
      <c r="A14" s="11" t="s">
        <v>21</v>
      </c>
      <c r="B14" s="8">
        <v>69</v>
      </c>
      <c r="C14" s="12">
        <v>111500</v>
      </c>
      <c r="D14" s="8">
        <v>64</v>
      </c>
      <c r="E14" s="9">
        <v>113000</v>
      </c>
      <c r="F14" s="8">
        <v>35</v>
      </c>
      <c r="G14" s="9">
        <v>59500</v>
      </c>
      <c r="H14" s="8">
        <v>0</v>
      </c>
      <c r="I14" s="9">
        <v>0</v>
      </c>
      <c r="J14" s="13">
        <v>3</v>
      </c>
      <c r="K14" s="14">
        <v>4500</v>
      </c>
      <c r="L14" s="13">
        <v>11</v>
      </c>
      <c r="M14" s="12">
        <v>17500</v>
      </c>
      <c r="N14" s="13">
        <v>20</v>
      </c>
      <c r="O14" s="12">
        <v>36000</v>
      </c>
      <c r="P14" s="13">
        <v>21</v>
      </c>
      <c r="Q14" s="12">
        <v>34500</v>
      </c>
      <c r="R14" s="13">
        <v>51</v>
      </c>
      <c r="S14" s="12">
        <v>87000</v>
      </c>
      <c r="T14" s="13">
        <v>24</v>
      </c>
      <c r="U14" s="12">
        <v>41000</v>
      </c>
      <c r="V14" s="13">
        <v>45</v>
      </c>
      <c r="W14" s="12">
        <v>80500</v>
      </c>
      <c r="X14" s="13">
        <v>29</v>
      </c>
      <c r="Y14" s="12">
        <v>49500</v>
      </c>
      <c r="Z14" s="18">
        <f t="shared" si="0"/>
        <v>372</v>
      </c>
      <c r="AA14" s="17">
        <f t="shared" si="1"/>
        <v>634500</v>
      </c>
    </row>
    <row r="15" spans="1:27" x14ac:dyDescent="0.3">
      <c r="A15" s="11" t="s">
        <v>22</v>
      </c>
      <c r="B15" s="8">
        <v>23</v>
      </c>
      <c r="C15" s="12">
        <v>4512826.6500000004</v>
      </c>
      <c r="D15" s="8">
        <v>28</v>
      </c>
      <c r="E15" s="9">
        <v>1448959.22</v>
      </c>
      <c r="F15" s="8">
        <v>13</v>
      </c>
      <c r="G15" s="9">
        <v>1335685.1200000001</v>
      </c>
      <c r="H15" s="8">
        <v>4</v>
      </c>
      <c r="I15" s="9">
        <v>595497.397</v>
      </c>
      <c r="J15" s="13">
        <v>10</v>
      </c>
      <c r="K15" s="14">
        <v>1161984.1100000001</v>
      </c>
      <c r="L15" s="13">
        <v>21</v>
      </c>
      <c r="M15" s="12">
        <v>944095.09</v>
      </c>
      <c r="N15" s="13">
        <v>21</v>
      </c>
      <c r="O15" s="12">
        <v>1494487.95</v>
      </c>
      <c r="P15" s="13">
        <v>17</v>
      </c>
      <c r="Q15" s="12">
        <v>1142101.98</v>
      </c>
      <c r="R15" s="13">
        <v>12</v>
      </c>
      <c r="S15" s="12">
        <v>1661957.16</v>
      </c>
      <c r="T15" s="13">
        <v>19</v>
      </c>
      <c r="U15" s="12">
        <v>781613.83</v>
      </c>
      <c r="V15" s="13">
        <v>15</v>
      </c>
      <c r="W15" s="12">
        <v>621918.01</v>
      </c>
      <c r="X15" s="13">
        <v>22</v>
      </c>
      <c r="Y15" s="12">
        <v>1221899.18</v>
      </c>
      <c r="Z15" s="16">
        <f t="shared" si="0"/>
        <v>205</v>
      </c>
      <c r="AA15" s="17">
        <f t="shared" si="1"/>
        <v>16923025.697000001</v>
      </c>
    </row>
    <row r="16" spans="1:27" x14ac:dyDescent="0.3">
      <c r="A16" s="11" t="s">
        <v>23</v>
      </c>
      <c r="B16" s="8">
        <v>0</v>
      </c>
      <c r="C16" s="12">
        <v>0</v>
      </c>
      <c r="D16" s="8">
        <v>0</v>
      </c>
      <c r="E16" s="9">
        <v>0</v>
      </c>
      <c r="F16" s="8">
        <v>0</v>
      </c>
      <c r="G16" s="9">
        <v>0</v>
      </c>
      <c r="H16" s="8">
        <v>0</v>
      </c>
      <c r="I16" s="9">
        <v>0</v>
      </c>
      <c r="J16" s="13">
        <v>0</v>
      </c>
      <c r="K16" s="14">
        <v>0</v>
      </c>
      <c r="L16" s="13">
        <v>0</v>
      </c>
      <c r="M16" s="12">
        <v>0</v>
      </c>
      <c r="N16" s="13">
        <v>0</v>
      </c>
      <c r="O16" s="12">
        <v>0</v>
      </c>
      <c r="P16" s="13">
        <v>0</v>
      </c>
      <c r="Q16" s="12">
        <v>0</v>
      </c>
      <c r="R16" s="13">
        <v>0</v>
      </c>
      <c r="S16" s="12">
        <v>0</v>
      </c>
      <c r="T16" s="13">
        <v>0</v>
      </c>
      <c r="U16" s="12">
        <v>0</v>
      </c>
      <c r="V16" s="13">
        <v>0</v>
      </c>
      <c r="W16" s="12">
        <v>0</v>
      </c>
      <c r="X16" s="13">
        <v>0</v>
      </c>
      <c r="Y16" s="12">
        <v>0</v>
      </c>
      <c r="Z16" s="16">
        <f t="shared" si="0"/>
        <v>0</v>
      </c>
      <c r="AA16" s="17">
        <f t="shared" si="1"/>
        <v>0</v>
      </c>
    </row>
    <row r="17" spans="1:27" x14ac:dyDescent="0.3">
      <c r="A17" s="11" t="s">
        <v>24</v>
      </c>
      <c r="B17" s="8">
        <v>45</v>
      </c>
      <c r="C17" s="12">
        <v>6740450</v>
      </c>
      <c r="D17" s="8">
        <v>33</v>
      </c>
      <c r="E17" s="9">
        <v>4077350</v>
      </c>
      <c r="F17" s="8">
        <v>0</v>
      </c>
      <c r="G17" s="9">
        <v>0</v>
      </c>
      <c r="H17" s="8">
        <v>0</v>
      </c>
      <c r="I17" s="9">
        <v>0</v>
      </c>
      <c r="J17" s="8">
        <v>0</v>
      </c>
      <c r="K17" s="14">
        <v>0</v>
      </c>
      <c r="L17" s="13">
        <v>0</v>
      </c>
      <c r="M17" s="12">
        <v>0</v>
      </c>
      <c r="N17" s="13">
        <v>0</v>
      </c>
      <c r="O17" s="12">
        <v>0</v>
      </c>
      <c r="P17" s="13">
        <v>0</v>
      </c>
      <c r="Q17" s="12">
        <v>0</v>
      </c>
      <c r="R17" s="13">
        <v>0</v>
      </c>
      <c r="S17" s="12">
        <v>0</v>
      </c>
      <c r="T17" s="13">
        <v>0</v>
      </c>
      <c r="U17" s="12">
        <v>0</v>
      </c>
      <c r="V17" s="13">
        <v>0</v>
      </c>
      <c r="W17" s="12">
        <v>0</v>
      </c>
      <c r="X17" s="13">
        <v>0</v>
      </c>
      <c r="Y17" s="12">
        <v>0</v>
      </c>
      <c r="Z17" s="18">
        <f t="shared" si="0"/>
        <v>78</v>
      </c>
      <c r="AA17" s="17">
        <f t="shared" si="1"/>
        <v>10817800</v>
      </c>
    </row>
    <row r="18" spans="1:27" x14ac:dyDescent="0.3">
      <c r="A18" s="11" t="s">
        <v>25</v>
      </c>
      <c r="B18" s="8">
        <v>4</v>
      </c>
      <c r="C18" s="12">
        <v>6000</v>
      </c>
      <c r="D18" s="8">
        <v>9</v>
      </c>
      <c r="E18" s="9">
        <v>13500</v>
      </c>
      <c r="F18" s="8">
        <v>7</v>
      </c>
      <c r="G18" s="9">
        <v>10500</v>
      </c>
      <c r="H18" s="8">
        <v>0</v>
      </c>
      <c r="I18" s="9">
        <v>0</v>
      </c>
      <c r="J18" s="13">
        <v>0</v>
      </c>
      <c r="K18" s="14">
        <v>0</v>
      </c>
      <c r="L18" s="13">
        <v>11</v>
      </c>
      <c r="M18" s="12">
        <v>16500</v>
      </c>
      <c r="N18" s="13">
        <v>14</v>
      </c>
      <c r="O18" s="12">
        <v>21500</v>
      </c>
      <c r="P18" s="13">
        <v>22</v>
      </c>
      <c r="Q18" s="12">
        <v>33000</v>
      </c>
      <c r="R18" s="13">
        <v>5</v>
      </c>
      <c r="S18" s="12">
        <v>7500</v>
      </c>
      <c r="T18" s="13">
        <v>0</v>
      </c>
      <c r="U18" s="12">
        <v>0</v>
      </c>
      <c r="V18" s="13">
        <v>1</v>
      </c>
      <c r="W18" s="12">
        <v>1500</v>
      </c>
      <c r="X18" s="13">
        <v>2</v>
      </c>
      <c r="Y18" s="12">
        <v>3000</v>
      </c>
      <c r="Z18" s="18">
        <f t="shared" si="0"/>
        <v>75</v>
      </c>
      <c r="AA18" s="17">
        <f t="shared" si="1"/>
        <v>113000</v>
      </c>
    </row>
    <row r="19" spans="1:27" x14ac:dyDescent="0.3">
      <c r="A19" s="7" t="s">
        <v>26</v>
      </c>
      <c r="B19" s="8">
        <v>0</v>
      </c>
      <c r="C19" s="12">
        <f>7580983.68*0.1</f>
        <v>758098.36800000002</v>
      </c>
      <c r="D19" s="8">
        <v>0</v>
      </c>
      <c r="E19" s="9">
        <f>258772.85*0.1</f>
        <v>25877.285000000003</v>
      </c>
      <c r="F19" s="8">
        <v>0</v>
      </c>
      <c r="G19" s="9">
        <f>259560.99*0.1</f>
        <v>25956.099000000002</v>
      </c>
      <c r="H19" s="8">
        <v>0</v>
      </c>
      <c r="I19" s="9">
        <f>500*0.1</f>
        <v>50</v>
      </c>
      <c r="J19" s="8">
        <v>0</v>
      </c>
      <c r="K19" s="14">
        <f>308102.22*0.1</f>
        <v>30810.221999999998</v>
      </c>
      <c r="L19" s="13">
        <v>0</v>
      </c>
      <c r="M19" s="12">
        <f>329495.22*0.1</f>
        <v>32949.521999999997</v>
      </c>
      <c r="N19" s="13">
        <v>0</v>
      </c>
      <c r="O19" s="12">
        <f>967503.24*0.1</f>
        <v>96750.324000000008</v>
      </c>
      <c r="P19" s="13">
        <v>0</v>
      </c>
      <c r="Q19" s="12">
        <f>6259185.02*0.1</f>
        <v>625918.50199999998</v>
      </c>
      <c r="R19" s="19">
        <v>0</v>
      </c>
      <c r="S19" s="12">
        <f>411185.95*0.1</f>
        <v>41118.595000000001</v>
      </c>
      <c r="T19" s="13">
        <v>0</v>
      </c>
      <c r="U19" s="12">
        <f>420103.39*0.1</f>
        <v>42010.339000000007</v>
      </c>
      <c r="V19" s="13">
        <v>0</v>
      </c>
      <c r="W19" s="12">
        <f>664139.83*0.1</f>
        <v>66413.982999999993</v>
      </c>
      <c r="X19" s="13">
        <v>0</v>
      </c>
      <c r="Y19" s="12">
        <f>3259225.9*0.1</f>
        <v>325922.59000000003</v>
      </c>
      <c r="Z19" s="16">
        <f t="shared" si="0"/>
        <v>0</v>
      </c>
      <c r="AA19" s="17">
        <f t="shared" si="1"/>
        <v>2071875.8290000001</v>
      </c>
    </row>
    <row r="20" spans="1:27" x14ac:dyDescent="0.3">
      <c r="A20" s="11" t="s">
        <v>27</v>
      </c>
      <c r="B20" s="8">
        <v>0</v>
      </c>
      <c r="C20" s="12">
        <v>0</v>
      </c>
      <c r="D20" s="8">
        <v>0</v>
      </c>
      <c r="E20" s="9">
        <v>0</v>
      </c>
      <c r="F20" s="8">
        <v>0</v>
      </c>
      <c r="G20" s="9">
        <v>0</v>
      </c>
      <c r="H20" s="8">
        <v>0</v>
      </c>
      <c r="I20" s="9">
        <v>0</v>
      </c>
      <c r="J20" s="13">
        <v>0</v>
      </c>
      <c r="K20" s="14">
        <v>0</v>
      </c>
      <c r="L20" s="13">
        <v>0</v>
      </c>
      <c r="M20" s="12">
        <v>0</v>
      </c>
      <c r="N20" s="13">
        <v>0</v>
      </c>
      <c r="O20" s="12">
        <v>0</v>
      </c>
      <c r="P20" s="13">
        <v>0</v>
      </c>
      <c r="Q20" s="12">
        <v>0</v>
      </c>
      <c r="R20" s="13">
        <v>0</v>
      </c>
      <c r="S20" s="12">
        <v>0</v>
      </c>
      <c r="T20" s="13">
        <v>0</v>
      </c>
      <c r="U20" s="12">
        <v>0</v>
      </c>
      <c r="V20" s="13">
        <v>0</v>
      </c>
      <c r="W20" s="12">
        <v>0</v>
      </c>
      <c r="X20" s="13">
        <v>0</v>
      </c>
      <c r="Y20" s="12">
        <v>0</v>
      </c>
      <c r="Z20" s="16">
        <f t="shared" si="0"/>
        <v>0</v>
      </c>
      <c r="AA20" s="17">
        <f t="shared" si="1"/>
        <v>0</v>
      </c>
    </row>
    <row r="21" spans="1:27" x14ac:dyDescent="0.3">
      <c r="A21" s="7" t="s">
        <v>28</v>
      </c>
      <c r="B21" s="8">
        <v>101</v>
      </c>
      <c r="C21" s="12">
        <v>202000</v>
      </c>
      <c r="D21" s="8">
        <v>0</v>
      </c>
      <c r="E21" s="9">
        <v>0</v>
      </c>
      <c r="F21" s="8">
        <v>0</v>
      </c>
      <c r="G21" s="9">
        <v>0</v>
      </c>
      <c r="H21" s="8">
        <v>0</v>
      </c>
      <c r="I21" s="9">
        <v>0</v>
      </c>
      <c r="J21" s="13">
        <v>0</v>
      </c>
      <c r="K21" s="14">
        <v>0</v>
      </c>
      <c r="L21" s="13">
        <v>0</v>
      </c>
      <c r="M21" s="12">
        <v>0</v>
      </c>
      <c r="N21" s="13">
        <v>0</v>
      </c>
      <c r="O21" s="12">
        <v>0</v>
      </c>
      <c r="P21" s="13">
        <v>0</v>
      </c>
      <c r="Q21" s="12">
        <v>0</v>
      </c>
      <c r="R21" s="13">
        <v>0</v>
      </c>
      <c r="S21" s="12">
        <v>0</v>
      </c>
      <c r="T21" s="13">
        <v>0</v>
      </c>
      <c r="U21" s="12">
        <v>0</v>
      </c>
      <c r="V21" s="13">
        <v>0</v>
      </c>
      <c r="W21" s="12">
        <v>0</v>
      </c>
      <c r="X21" s="13">
        <v>0</v>
      </c>
      <c r="Y21" s="12">
        <v>0</v>
      </c>
      <c r="Z21" s="18">
        <f t="shared" si="0"/>
        <v>101</v>
      </c>
      <c r="AA21" s="17">
        <f t="shared" si="1"/>
        <v>202000</v>
      </c>
    </row>
    <row r="22" spans="1:27" x14ac:dyDescent="0.3">
      <c r="A22" s="7" t="s">
        <v>29</v>
      </c>
      <c r="B22" s="8">
        <v>12</v>
      </c>
      <c r="C22" s="12">
        <v>34075.86</v>
      </c>
      <c r="D22" s="8">
        <v>10</v>
      </c>
      <c r="E22" s="9">
        <v>69586.66</v>
      </c>
      <c r="F22" s="8">
        <v>9</v>
      </c>
      <c r="G22" s="9">
        <v>12313.48</v>
      </c>
      <c r="H22" s="8">
        <v>0</v>
      </c>
      <c r="I22" s="9">
        <v>0</v>
      </c>
      <c r="J22" s="13">
        <v>4</v>
      </c>
      <c r="K22" s="14">
        <v>71304.56</v>
      </c>
      <c r="L22" s="13">
        <v>10</v>
      </c>
      <c r="M22" s="12">
        <v>278742.34000000003</v>
      </c>
      <c r="N22" s="13">
        <v>19</v>
      </c>
      <c r="O22" s="12">
        <v>180323.87</v>
      </c>
      <c r="P22" s="13">
        <v>0</v>
      </c>
      <c r="Q22" s="12">
        <v>0</v>
      </c>
      <c r="R22" s="13">
        <v>0</v>
      </c>
      <c r="S22" s="12">
        <v>0</v>
      </c>
      <c r="T22" s="13">
        <v>1</v>
      </c>
      <c r="U22" s="12">
        <v>51000</v>
      </c>
      <c r="V22" s="13">
        <v>3</v>
      </c>
      <c r="W22" s="12">
        <v>10847</v>
      </c>
      <c r="X22" s="13">
        <v>8</v>
      </c>
      <c r="Y22" s="12">
        <v>11702.91</v>
      </c>
      <c r="Z22" s="18">
        <f t="shared" si="0"/>
        <v>76</v>
      </c>
      <c r="AA22" s="17">
        <f t="shared" si="1"/>
        <v>719896.68</v>
      </c>
    </row>
    <row r="23" spans="1:27" x14ac:dyDescent="0.3">
      <c r="A23" s="7" t="s">
        <v>30</v>
      </c>
      <c r="B23" s="8">
        <v>12</v>
      </c>
      <c r="C23" s="12">
        <v>2040</v>
      </c>
      <c r="D23" s="8">
        <v>10</v>
      </c>
      <c r="E23" s="9">
        <v>1700</v>
      </c>
      <c r="F23" s="8">
        <v>9</v>
      </c>
      <c r="G23" s="9">
        <v>1530</v>
      </c>
      <c r="H23" s="8">
        <v>0</v>
      </c>
      <c r="I23" s="9">
        <v>0</v>
      </c>
      <c r="J23" s="13">
        <v>4</v>
      </c>
      <c r="K23" s="14">
        <v>680</v>
      </c>
      <c r="L23" s="13">
        <v>10</v>
      </c>
      <c r="M23" s="12">
        <v>1700</v>
      </c>
      <c r="N23" s="13">
        <v>19</v>
      </c>
      <c r="O23" s="12">
        <v>3230</v>
      </c>
      <c r="P23" s="13">
        <v>0</v>
      </c>
      <c r="Q23" s="12">
        <v>0</v>
      </c>
      <c r="R23" s="13">
        <v>0</v>
      </c>
      <c r="S23" s="12">
        <v>0</v>
      </c>
      <c r="T23" s="13">
        <v>1</v>
      </c>
      <c r="U23" s="12">
        <v>170</v>
      </c>
      <c r="V23" s="13">
        <v>3</v>
      </c>
      <c r="W23" s="12">
        <v>510</v>
      </c>
      <c r="X23" s="13">
        <v>8</v>
      </c>
      <c r="Y23" s="12">
        <v>1360</v>
      </c>
      <c r="Z23" s="18">
        <f t="shared" si="0"/>
        <v>76</v>
      </c>
      <c r="AA23" s="17">
        <f t="shared" si="1"/>
        <v>12920</v>
      </c>
    </row>
    <row r="24" spans="1:27" x14ac:dyDescent="0.3">
      <c r="A24" s="7" t="s">
        <v>31</v>
      </c>
      <c r="B24" s="8">
        <v>1</v>
      </c>
      <c r="C24" s="12">
        <f>7.95+14.71</f>
        <v>22.66</v>
      </c>
      <c r="D24" s="8">
        <v>0</v>
      </c>
      <c r="E24" s="9">
        <v>11.98</v>
      </c>
      <c r="F24" s="8">
        <v>0</v>
      </c>
      <c r="G24" s="9">
        <v>8.0299999999999994</v>
      </c>
      <c r="H24" s="8">
        <v>0</v>
      </c>
      <c r="I24" s="9">
        <v>0</v>
      </c>
      <c r="J24" s="8">
        <v>0</v>
      </c>
      <c r="K24" s="14">
        <v>2.5</v>
      </c>
      <c r="L24" s="13">
        <v>0</v>
      </c>
      <c r="M24" s="12">
        <v>20.61</v>
      </c>
      <c r="N24" s="13">
        <v>2</v>
      </c>
      <c r="O24" s="12">
        <v>3834571.14</v>
      </c>
      <c r="P24" s="13">
        <v>0</v>
      </c>
      <c r="Q24" s="12">
        <v>13.78</v>
      </c>
      <c r="R24" s="13">
        <v>0</v>
      </c>
      <c r="S24" s="12">
        <v>9.23</v>
      </c>
      <c r="T24" s="13">
        <v>0</v>
      </c>
      <c r="U24" s="12">
        <v>12.52</v>
      </c>
      <c r="V24" s="13">
        <v>2</v>
      </c>
      <c r="W24" s="12">
        <f>8.46+254991.05</f>
        <v>254999.50999999998</v>
      </c>
      <c r="X24" s="13">
        <v>0</v>
      </c>
      <c r="Y24" s="12">
        <v>5.0199999999999996</v>
      </c>
      <c r="Z24" s="18">
        <f t="shared" si="0"/>
        <v>5</v>
      </c>
      <c r="AA24" s="17">
        <f t="shared" si="1"/>
        <v>4089676.9799999995</v>
      </c>
    </row>
    <row r="25" spans="1:27" x14ac:dyDescent="0.3">
      <c r="A25" s="6" t="s">
        <v>32</v>
      </c>
      <c r="B25" s="2">
        <f t="shared" ref="B25:Y25" si="2">SUM(B10:B24)</f>
        <v>336</v>
      </c>
      <c r="C25" s="20">
        <f t="shared" si="2"/>
        <v>14929003.638</v>
      </c>
      <c r="D25" s="2">
        <f t="shared" si="2"/>
        <v>249</v>
      </c>
      <c r="E25" s="21">
        <f t="shared" si="2"/>
        <v>6585300.7150000008</v>
      </c>
      <c r="F25" s="2">
        <f t="shared" si="2"/>
        <v>133</v>
      </c>
      <c r="G25" s="21">
        <f t="shared" si="2"/>
        <v>2421730.1089999997</v>
      </c>
      <c r="H25" s="2">
        <f t="shared" si="2"/>
        <v>4</v>
      </c>
      <c r="I25" s="21">
        <f t="shared" si="2"/>
        <v>595547.397</v>
      </c>
      <c r="J25" s="22">
        <f t="shared" si="2"/>
        <v>37</v>
      </c>
      <c r="K25" s="21">
        <f t="shared" si="2"/>
        <v>1774037.1120000002</v>
      </c>
      <c r="L25" s="22">
        <f t="shared" si="2"/>
        <v>103</v>
      </c>
      <c r="M25" s="20">
        <f t="shared" si="2"/>
        <v>2275801.6219999995</v>
      </c>
      <c r="N25" s="22">
        <f t="shared" si="2"/>
        <v>148</v>
      </c>
      <c r="O25" s="20">
        <f t="shared" si="2"/>
        <v>6799134.1740000006</v>
      </c>
      <c r="P25" s="22">
        <f t="shared" si="2"/>
        <v>113</v>
      </c>
      <c r="Q25" s="20">
        <f>SUM(Q10:Q24)</f>
        <v>2838690.1119999997</v>
      </c>
      <c r="R25" s="22">
        <f t="shared" si="2"/>
        <v>117</v>
      </c>
      <c r="S25" s="20">
        <f t="shared" si="2"/>
        <v>5184275.9850000003</v>
      </c>
      <c r="T25" s="22">
        <f t="shared" si="2"/>
        <v>71</v>
      </c>
      <c r="U25" s="20">
        <f>SUM(U10:U24)</f>
        <v>1381951.149</v>
      </c>
      <c r="V25" s="22">
        <f t="shared" si="2"/>
        <v>110</v>
      </c>
      <c r="W25" s="20">
        <f t="shared" si="2"/>
        <v>2713598.8029999998</v>
      </c>
      <c r="X25" s="22">
        <f t="shared" si="2"/>
        <v>124</v>
      </c>
      <c r="Y25" s="20">
        <f t="shared" si="2"/>
        <v>6010165.7799999993</v>
      </c>
      <c r="Z25" s="23">
        <f t="shared" si="0"/>
        <v>1545</v>
      </c>
      <c r="AA25" s="24">
        <f t="shared" si="1"/>
        <v>53509236.596000008</v>
      </c>
    </row>
    <row r="26" spans="1:27" x14ac:dyDescent="0.3">
      <c r="A26" s="6"/>
      <c r="B26" s="2"/>
      <c r="C26" s="20"/>
      <c r="D26" s="2"/>
      <c r="E26" s="21"/>
      <c r="F26" s="2"/>
      <c r="G26" s="21"/>
      <c r="H26" s="2"/>
      <c r="I26" s="21"/>
      <c r="J26" s="22"/>
      <c r="K26" s="21"/>
      <c r="L26" s="22"/>
      <c r="M26" s="20"/>
      <c r="N26" s="22"/>
      <c r="O26" s="20"/>
      <c r="P26" s="22"/>
      <c r="Q26" s="20"/>
      <c r="R26" s="22"/>
      <c r="S26" s="20"/>
      <c r="T26" s="22"/>
      <c r="U26" s="20"/>
      <c r="V26" s="22"/>
      <c r="W26" s="20"/>
      <c r="X26" s="22"/>
      <c r="Y26" s="20"/>
      <c r="Z26" s="23"/>
      <c r="AA26" s="24"/>
    </row>
    <row r="27" spans="1:27" x14ac:dyDescent="0.3">
      <c r="A27" s="6" t="s">
        <v>33</v>
      </c>
      <c r="C27" s="25"/>
      <c r="M27" s="26"/>
    </row>
    <row r="28" spans="1:27" x14ac:dyDescent="0.3">
      <c r="A28" s="11" t="s">
        <v>34</v>
      </c>
      <c r="B28" s="27">
        <v>176</v>
      </c>
      <c r="C28" s="28">
        <v>7580983.6799999997</v>
      </c>
      <c r="D28" s="27">
        <v>29</v>
      </c>
      <c r="E28" s="29">
        <v>258772.85</v>
      </c>
      <c r="F28" s="27">
        <v>18</v>
      </c>
      <c r="G28" s="29">
        <v>259560.99</v>
      </c>
      <c r="H28" s="27">
        <v>1</v>
      </c>
      <c r="I28" s="29">
        <v>500</v>
      </c>
      <c r="J28" s="30">
        <v>6</v>
      </c>
      <c r="K28" s="31">
        <v>308102.21999999997</v>
      </c>
      <c r="L28" s="30">
        <v>25</v>
      </c>
      <c r="M28" s="32">
        <v>329495.21999999997</v>
      </c>
      <c r="N28" s="30">
        <v>26</v>
      </c>
      <c r="O28" s="15">
        <v>967503.24</v>
      </c>
      <c r="P28" s="30">
        <v>91</v>
      </c>
      <c r="Q28" s="32">
        <v>6259185.0199999996</v>
      </c>
      <c r="R28" s="30">
        <v>23</v>
      </c>
      <c r="S28" s="32">
        <v>411185.95</v>
      </c>
      <c r="T28" s="30">
        <v>30</v>
      </c>
      <c r="U28" s="32">
        <v>420103.39</v>
      </c>
      <c r="V28" s="30">
        <v>24</v>
      </c>
      <c r="W28" s="32">
        <v>664139.82999999996</v>
      </c>
      <c r="X28" s="30">
        <v>97</v>
      </c>
      <c r="Y28" s="32">
        <v>3259225.9</v>
      </c>
      <c r="Z28" s="33">
        <f>+B28+D28+F28+H28+J28+L28+N28+P28+R28+T28+V28+X28</f>
        <v>546</v>
      </c>
      <c r="AA28" s="34">
        <f>+C28+E28+G28+I28+K28+M28+O28+Q28+S28+U28+W28+Y28</f>
        <v>20718758.289999995</v>
      </c>
    </row>
    <row r="29" spans="1:27" x14ac:dyDescent="0.3">
      <c r="A29" s="11" t="s">
        <v>35</v>
      </c>
      <c r="B29" s="27"/>
      <c r="C29" s="28">
        <f>C19</f>
        <v>758098.36800000002</v>
      </c>
      <c r="D29" s="27"/>
      <c r="E29" s="29">
        <f>E19</f>
        <v>25877.285000000003</v>
      </c>
      <c r="F29" s="27"/>
      <c r="G29" s="29">
        <f>+G19</f>
        <v>25956.099000000002</v>
      </c>
      <c r="H29" s="27"/>
      <c r="I29" s="29">
        <f>+I19</f>
        <v>50</v>
      </c>
      <c r="J29" s="30"/>
      <c r="K29" s="31">
        <f>+K19</f>
        <v>30810.221999999998</v>
      </c>
      <c r="L29" s="30"/>
      <c r="M29" s="32">
        <f>+M19</f>
        <v>32949.521999999997</v>
      </c>
      <c r="N29" s="30"/>
      <c r="O29" s="32">
        <f>+O19</f>
        <v>96750.324000000008</v>
      </c>
      <c r="P29" s="30"/>
      <c r="Q29" s="32">
        <f>+Q19</f>
        <v>625918.50199999998</v>
      </c>
      <c r="R29" s="30"/>
      <c r="S29" s="32">
        <f>+S19</f>
        <v>41118.595000000001</v>
      </c>
      <c r="T29" s="30"/>
      <c r="U29" s="32">
        <f>+U19</f>
        <v>42010.339000000007</v>
      </c>
      <c r="V29" s="30">
        <v>0</v>
      </c>
      <c r="W29" s="32">
        <f>+W28*0.1</f>
        <v>66413.982999999993</v>
      </c>
      <c r="X29" s="30">
        <v>0</v>
      </c>
      <c r="Y29" s="32">
        <f>+Y19</f>
        <v>325922.59000000003</v>
      </c>
      <c r="Z29" s="33">
        <f>+B29+D29+F29+H29+J29+L29+N29+P29+R29+T29+V29+X29</f>
        <v>0</v>
      </c>
      <c r="AA29" s="34">
        <f>+C29+E29+G29+I29+K29+M29+O29+Q29+S29+U29+W29+Y29</f>
        <v>2071875.8290000001</v>
      </c>
    </row>
    <row r="30" spans="1:27" x14ac:dyDescent="0.3">
      <c r="A30" s="7" t="s">
        <v>36</v>
      </c>
      <c r="B30" s="27"/>
      <c r="C30" s="28">
        <v>16.41</v>
      </c>
      <c r="D30" s="27"/>
      <c r="E30" s="29">
        <v>2.15</v>
      </c>
      <c r="F30" s="27"/>
      <c r="G30" s="29">
        <v>2.0099999999999998</v>
      </c>
      <c r="H30" s="27"/>
      <c r="I30" s="29">
        <v>0</v>
      </c>
      <c r="J30" s="30"/>
      <c r="K30" s="31">
        <v>1.64</v>
      </c>
      <c r="L30" s="30"/>
      <c r="M30" s="32">
        <v>5.0199999999999996</v>
      </c>
      <c r="N30" s="30"/>
      <c r="O30" s="32">
        <v>6.76</v>
      </c>
      <c r="P30" s="30"/>
      <c r="Q30" s="32">
        <v>16.350000000000001</v>
      </c>
      <c r="R30" s="30"/>
      <c r="S30" s="32">
        <v>5.05</v>
      </c>
      <c r="T30" s="30"/>
      <c r="U30" s="32">
        <v>1.61</v>
      </c>
      <c r="V30" s="30">
        <v>0</v>
      </c>
      <c r="W30" s="32">
        <v>16.77</v>
      </c>
      <c r="X30" s="30">
        <v>0</v>
      </c>
      <c r="Y30" s="32">
        <v>570.29999999999995</v>
      </c>
      <c r="Z30" s="33"/>
      <c r="AA30" s="34">
        <f>+C30+E30+G30+I30+K30+M30+O30+Q30+S30+U30+W30+Y30</f>
        <v>644.06999999999994</v>
      </c>
    </row>
    <row r="31" spans="1:27" x14ac:dyDescent="0.3">
      <c r="A31" s="6" t="s">
        <v>37</v>
      </c>
      <c r="B31" s="2">
        <f>+B28</f>
        <v>176</v>
      </c>
      <c r="C31" s="20">
        <f>+C28-C29+C30</f>
        <v>6822901.7220000001</v>
      </c>
      <c r="D31" s="2">
        <f>+D28</f>
        <v>29</v>
      </c>
      <c r="E31" s="21">
        <f>+E28-E29+E30</f>
        <v>232897.715</v>
      </c>
      <c r="F31" s="2">
        <f>+F28</f>
        <v>18</v>
      </c>
      <c r="G31" s="21">
        <f>+G28-G29+G30</f>
        <v>233606.90100000001</v>
      </c>
      <c r="H31" s="2">
        <f>+H28</f>
        <v>1</v>
      </c>
      <c r="I31" s="21">
        <f>+I28-I29+I30</f>
        <v>450</v>
      </c>
      <c r="J31" s="22">
        <f>+J28</f>
        <v>6</v>
      </c>
      <c r="K31" s="35">
        <f>+K28-K29+K30</f>
        <v>277293.63799999998</v>
      </c>
      <c r="L31" s="22">
        <f>+L28</f>
        <v>25</v>
      </c>
      <c r="M31" s="36">
        <f>+M28-M29+M30</f>
        <v>296550.71799999999</v>
      </c>
      <c r="N31" s="22">
        <f>+N28</f>
        <v>26</v>
      </c>
      <c r="O31" s="36">
        <f>+O28-O29+O30</f>
        <v>870759.67599999998</v>
      </c>
      <c r="P31" s="22">
        <f>+P28</f>
        <v>91</v>
      </c>
      <c r="Q31" s="36">
        <f>+Q28-Q29+Q30</f>
        <v>5633282.8679999989</v>
      </c>
      <c r="R31" s="22">
        <f>+R28</f>
        <v>23</v>
      </c>
      <c r="S31" s="36">
        <f>+S28-S29+S30</f>
        <v>370072.40499999997</v>
      </c>
      <c r="T31" s="22">
        <f>+T28</f>
        <v>30</v>
      </c>
      <c r="U31" s="36">
        <f>+U28-U29+U30</f>
        <v>378094.66099999996</v>
      </c>
      <c r="V31" s="22">
        <f>+V28</f>
        <v>24</v>
      </c>
      <c r="W31" s="36">
        <f>+W28-W29+W30</f>
        <v>597742.61699999997</v>
      </c>
      <c r="X31" s="22">
        <f>+X28</f>
        <v>97</v>
      </c>
      <c r="Y31" s="36">
        <f>+Y28-Y29+Y30</f>
        <v>2933873.61</v>
      </c>
      <c r="Z31" s="23">
        <f>+B31+D31+F31+H31+J31+L31+N31+P31+R31+T31+V31+X31</f>
        <v>546</v>
      </c>
      <c r="AA31" s="37">
        <f>+C31+E31+G31+I31+K31+M31+O31+Q31+S31+U31+W31+Y31</f>
        <v>18647526.530999999</v>
      </c>
    </row>
    <row r="32" spans="1:27" x14ac:dyDescent="0.3">
      <c r="A32" s="6" t="s">
        <v>38</v>
      </c>
      <c r="B32" s="2">
        <f t="shared" ref="B32:T32" si="3">+B25+B31</f>
        <v>512</v>
      </c>
      <c r="C32" s="20">
        <f t="shared" si="3"/>
        <v>21751905.359999999</v>
      </c>
      <c r="D32" s="2">
        <f t="shared" si="3"/>
        <v>278</v>
      </c>
      <c r="E32" s="21">
        <f t="shared" si="3"/>
        <v>6818198.4300000006</v>
      </c>
      <c r="F32" s="2">
        <f t="shared" si="3"/>
        <v>151</v>
      </c>
      <c r="G32" s="21">
        <f t="shared" si="3"/>
        <v>2655337.0099999998</v>
      </c>
      <c r="H32" s="2">
        <f t="shared" si="3"/>
        <v>5</v>
      </c>
      <c r="I32" s="21">
        <f t="shared" si="3"/>
        <v>595997.397</v>
      </c>
      <c r="J32" s="22">
        <f t="shared" si="3"/>
        <v>43</v>
      </c>
      <c r="K32" s="35">
        <f t="shared" si="3"/>
        <v>2051330.7500000002</v>
      </c>
      <c r="L32" s="22">
        <f t="shared" si="3"/>
        <v>128</v>
      </c>
      <c r="M32" s="36">
        <f t="shared" si="3"/>
        <v>2572352.3399999994</v>
      </c>
      <c r="N32" s="22">
        <f t="shared" si="3"/>
        <v>174</v>
      </c>
      <c r="O32" s="36">
        <f t="shared" si="3"/>
        <v>7669893.8500000006</v>
      </c>
      <c r="P32" s="22">
        <f t="shared" si="3"/>
        <v>204</v>
      </c>
      <c r="Q32" s="36">
        <f t="shared" si="3"/>
        <v>8471972.9799999986</v>
      </c>
      <c r="R32" s="22">
        <f t="shared" si="3"/>
        <v>140</v>
      </c>
      <c r="S32" s="36">
        <f t="shared" si="3"/>
        <v>5554348.3900000006</v>
      </c>
      <c r="T32" s="22">
        <f t="shared" si="3"/>
        <v>101</v>
      </c>
      <c r="U32" s="36">
        <f t="shared" ref="U32:AA32" si="4">+U25+U31</f>
        <v>1760045.81</v>
      </c>
      <c r="V32" s="22">
        <f t="shared" si="4"/>
        <v>134</v>
      </c>
      <c r="W32" s="36">
        <f t="shared" si="4"/>
        <v>3311341.42</v>
      </c>
      <c r="X32" s="22">
        <f t="shared" si="4"/>
        <v>221</v>
      </c>
      <c r="Y32" s="36">
        <f t="shared" si="4"/>
        <v>8944039.3899999987</v>
      </c>
      <c r="Z32" s="23">
        <f t="shared" si="4"/>
        <v>2091</v>
      </c>
      <c r="AA32" s="37">
        <f t="shared" si="4"/>
        <v>72156763.127000004</v>
      </c>
    </row>
  </sheetData>
  <mergeCells count="13">
    <mergeCell ref="L7:M7"/>
    <mergeCell ref="B7:C7"/>
    <mergeCell ref="D7:E7"/>
    <mergeCell ref="F7:G7"/>
    <mergeCell ref="H7:I7"/>
    <mergeCell ref="J7:K7"/>
    <mergeCell ref="Z7:AA7"/>
    <mergeCell ref="T7:U7"/>
    <mergeCell ref="N7:O7"/>
    <mergeCell ref="P7:Q7"/>
    <mergeCell ref="R7:S7"/>
    <mergeCell ref="V7:W7"/>
    <mergeCell ref="X7:Y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oct-dic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2021-01-08T16:29:41Z</dcterms:modified>
</cp:coreProperties>
</file>