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DIEMBRE 2024\Sisanoc\"/>
    </mc:Choice>
  </mc:AlternateContent>
  <bookViews>
    <workbookView xWindow="0" yWindow="0" windowWidth="28800" windowHeight="10935" firstSheet="2" activeTab="2"/>
  </bookViews>
  <sheets>
    <sheet name="Balance General" sheetId="1" r:id="rId1"/>
    <sheet name="Estado de Resultado" sheetId="2" r:id="rId2"/>
    <sheet name="Flujo de Efectivo" sheetId="3" r:id="rId3"/>
  </sheets>
  <definedNames>
    <definedName name="_____xlcn.LinkedTable_Tabla4">Tabla4</definedName>
    <definedName name="_____xlcn.LinkedTable_Tabla41">Tabla4</definedName>
    <definedName name="_____xlcn.LinkedTable_Tabla46">Tabla46</definedName>
    <definedName name="_____xlcn.LinkedTable_Tabla461">Tabla46</definedName>
    <definedName name="____xlcn.LinkedTable_Tabla4">Tabla4</definedName>
    <definedName name="____xlcn.LinkedTable_Tabla41">Tabla4</definedName>
    <definedName name="____xlcn.LinkedTable_Tabla46">Tabla46</definedName>
    <definedName name="____xlcn.LinkedTable_Tabla461">Tabla46</definedName>
    <definedName name="___xlcn.LinkedTable_Tabla4">Tabla4</definedName>
    <definedName name="___xlcn.LinkedTable_Tabla41">Tabla4</definedName>
    <definedName name="___xlcn.LinkedTable_Tabla46">Tabla46</definedName>
    <definedName name="___xlcn.LinkedTable_Tabla461">Tabla46</definedName>
    <definedName name="__xlcn.LinkedTable_Tabla4">Tabla4</definedName>
    <definedName name="__xlcn.LinkedTable_Tabla41">Tabla4</definedName>
    <definedName name="__xlcn.LinkedTable_Tabla46">Tabla46</definedName>
    <definedName name="__xlcn.LinkedTable_Tabla461">Tabla46</definedName>
    <definedName name="amortizacio">Tabla4</definedName>
    <definedName name="Amortizacion">#REF!</definedName>
    <definedName name="_xlnm.Print_Area" localSheetId="2">'Flujo de Efectivo'!$A$1:$F$59</definedName>
    <definedName name="bbbbbbbb">Tabla46</definedName>
    <definedName name="mmmdoñl">Tabla46</definedName>
    <definedName name="monina">Tabla46</definedName>
    <definedName name="Tabla4">#REF!</definedName>
    <definedName name="Tabla46">#REF!</definedName>
    <definedName name="wanda">Tabla46</definedName>
  </definedNames>
  <calcPr calcId="162913"/>
</workbook>
</file>

<file path=xl/calcChain.xml><?xml version="1.0" encoding="utf-8"?>
<calcChain xmlns="http://schemas.openxmlformats.org/spreadsheetml/2006/main">
  <c r="D13" i="2" l="1"/>
  <c r="B30" i="1"/>
  <c r="B29" i="1" l="1"/>
  <c r="B35" i="1"/>
  <c r="B22" i="1" l="1"/>
  <c r="F13" i="1" l="1"/>
  <c r="F12" i="1" l="1"/>
  <c r="B40" i="3" s="1"/>
  <c r="H13" i="1"/>
  <c r="F15" i="1"/>
  <c r="F14" i="1"/>
  <c r="D36" i="1"/>
  <c r="J33" i="2" l="1"/>
  <c r="F29" i="2"/>
  <c r="D29" i="2"/>
  <c r="H28" i="2"/>
  <c r="H27" i="2"/>
  <c r="H26" i="2"/>
  <c r="J26" i="2" s="1"/>
  <c r="H25" i="2"/>
  <c r="H24" i="2"/>
  <c r="H23" i="2"/>
  <c r="J23" i="2" s="1"/>
  <c r="H22" i="2"/>
  <c r="J22" i="2" s="1"/>
  <c r="H21" i="2"/>
  <c r="J21" i="2" s="1"/>
  <c r="F17" i="2"/>
  <c r="D17" i="2"/>
  <c r="J16" i="2"/>
  <c r="H16" i="2"/>
  <c r="H15" i="2"/>
  <c r="J15" i="2" s="1"/>
  <c r="H14" i="2"/>
  <c r="H13" i="2"/>
  <c r="J13" i="2" s="1"/>
  <c r="F41" i="1"/>
  <c r="H41" i="1" s="1"/>
  <c r="B36" i="1"/>
  <c r="F35" i="1"/>
  <c r="F34" i="1"/>
  <c r="B23" i="3" s="1"/>
  <c r="D31" i="1"/>
  <c r="D37" i="1" s="1"/>
  <c r="B31" i="1"/>
  <c r="B37" i="1" s="1"/>
  <c r="F29" i="1"/>
  <c r="F28" i="1"/>
  <c r="B20" i="3" s="1"/>
  <c r="F27" i="1"/>
  <c r="H27" i="1" s="1"/>
  <c r="D22" i="1"/>
  <c r="F21" i="1"/>
  <c r="F20" i="1"/>
  <c r="B30" i="3" s="1"/>
  <c r="F19" i="1"/>
  <c r="D16" i="1"/>
  <c r="B16" i="1"/>
  <c r="B23" i="1" s="1"/>
  <c r="B17" i="3"/>
  <c r="B16" i="3"/>
  <c r="B15" i="3"/>
  <c r="D34" i="2" l="1"/>
  <c r="H29" i="1"/>
  <c r="B21" i="3"/>
  <c r="H19" i="1"/>
  <c r="B18" i="3"/>
  <c r="B32" i="3"/>
  <c r="B43" i="3"/>
  <c r="H17" i="2"/>
  <c r="J17" i="2" s="1"/>
  <c r="J14" i="2"/>
  <c r="F34" i="2"/>
  <c r="B40" i="1"/>
  <c r="H34" i="1"/>
  <c r="H14" i="1"/>
  <c r="D23" i="1"/>
  <c r="D40" i="1" s="1"/>
  <c r="H12" i="1"/>
  <c r="B24" i="3"/>
  <c r="H35" i="1"/>
  <c r="H28" i="1"/>
  <c r="F30" i="1"/>
  <c r="F31" i="1" s="1"/>
  <c r="H29" i="2"/>
  <c r="J29" i="2" s="1"/>
  <c r="F16" i="1"/>
  <c r="H15" i="1"/>
  <c r="H20" i="1"/>
  <c r="F22" i="1"/>
  <c r="H22" i="1" s="1"/>
  <c r="F36" i="1"/>
  <c r="H36" i="1" s="1"/>
  <c r="D42" i="1" l="1"/>
  <c r="D46" i="1" s="1"/>
  <c r="F40" i="1"/>
  <c r="F37" i="1"/>
  <c r="H31" i="1"/>
  <c r="H30" i="1"/>
  <c r="B22" i="3"/>
  <c r="B26" i="3" s="1"/>
  <c r="B42" i="1"/>
  <c r="B46" i="1" s="1"/>
  <c r="H34" i="2"/>
  <c r="J34" i="2" s="1"/>
  <c r="F23" i="1"/>
  <c r="H23" i="1" s="1"/>
  <c r="H16" i="1"/>
  <c r="H37" i="1" l="1"/>
  <c r="F42" i="1"/>
  <c r="F46" i="1" s="1"/>
  <c r="H46" i="1" s="1"/>
  <c r="H40" i="1"/>
  <c r="H42" i="1" s="1"/>
  <c r="B44" i="3" l="1"/>
</calcChain>
</file>

<file path=xl/sharedStrings.xml><?xml version="1.0" encoding="utf-8"?>
<sst xmlns="http://schemas.openxmlformats.org/spreadsheetml/2006/main" count="114" uniqueCount="93">
  <si>
    <t>DIRECCION GENERAL DE BIENES NACIONALES</t>
  </si>
  <si>
    <t>Balance General</t>
  </si>
  <si>
    <t>Valores En RD$</t>
  </si>
  <si>
    <t>Activos</t>
  </si>
  <si>
    <t>Variacion Absoluta</t>
  </si>
  <si>
    <t>Variacion Relativa</t>
  </si>
  <si>
    <t>Activos corrientes</t>
  </si>
  <si>
    <t>Efectivo y equivalente de efectivo (Nota 8)</t>
  </si>
  <si>
    <t>Porcion corriente Cuenta por cobrar a corto plazo (Nota 9)</t>
  </si>
  <si>
    <t>Inventario de consumo (Nota 10)</t>
  </si>
  <si>
    <t>Gastos pagados por anticipados (Nota 11)</t>
  </si>
  <si>
    <t>Total activos corrientes</t>
  </si>
  <si>
    <t>Cuentas por cobrar a largo plazo (Nota 9)</t>
  </si>
  <si>
    <t xml:space="preserve"> </t>
  </si>
  <si>
    <t>Propiedad, planta y equipo neto (Nota 12)</t>
  </si>
  <si>
    <t>Activos intangibles</t>
  </si>
  <si>
    <t>Total activos no corrientes</t>
  </si>
  <si>
    <t>Total activos</t>
  </si>
  <si>
    <t>Pasivos</t>
  </si>
  <si>
    <t>Pasivos corrientes</t>
  </si>
  <si>
    <t>Sobregiro bancario</t>
  </si>
  <si>
    <t>Cuentas por pagar a corto plazo (Nota 13.1)</t>
  </si>
  <si>
    <t>Retenciones y acumulaciones por pagar (Nota 13.2)</t>
  </si>
  <si>
    <t>Otros pasivos corrientes (Nota 13.3)</t>
  </si>
  <si>
    <t>Total pasivos corrientes</t>
  </si>
  <si>
    <t>Pasivos no corrientes</t>
  </si>
  <si>
    <t>Cuentas por pagar a largo plazo (Nota 14.1)</t>
  </si>
  <si>
    <t>Otros pasivos no corrientes (Nota 14.2)</t>
  </si>
  <si>
    <t>Total pasivos no corrientes</t>
  </si>
  <si>
    <t>Total pasivos</t>
  </si>
  <si>
    <t xml:space="preserve">Activos Netos/Patrimonio </t>
  </si>
  <si>
    <t>Capital</t>
  </si>
  <si>
    <t>Reservas</t>
  </si>
  <si>
    <t>Total activos netos/patrimonio</t>
  </si>
  <si>
    <t>Total activos y Activos Neto/Patrimonio</t>
  </si>
  <si>
    <t>Preparado por:</t>
  </si>
  <si>
    <t>Revisado por:</t>
  </si>
  <si>
    <t>Maria Brito De González</t>
  </si>
  <si>
    <t>Francisco De León Grullon</t>
  </si>
  <si>
    <t>Encargada de Contabilidad</t>
  </si>
  <si>
    <t>Director Financiero</t>
  </si>
  <si>
    <t>Estado de Rendimiento Financiero</t>
  </si>
  <si>
    <t>Ingresos (Nota 15)</t>
  </si>
  <si>
    <t>Transferencias según Presupuesto (Gobierno Central)</t>
  </si>
  <si>
    <t>Ingresos por captación directa</t>
  </si>
  <si>
    <t>Ingresos por fondos PROGEF</t>
  </si>
  <si>
    <t>Recargos, multas y otros ingresos</t>
  </si>
  <si>
    <t>Total ingresos</t>
  </si>
  <si>
    <t xml:space="preserve">Gastos </t>
  </si>
  <si>
    <t>Remuneraciones y Contribuciones (Sueldos, salarios y beneficios a empleados)</t>
  </si>
  <si>
    <t>Objeto 1</t>
  </si>
  <si>
    <t>Contratacion de servicios (Subvenciones y otros pagos por transferencias)</t>
  </si>
  <si>
    <t>Objeto 2</t>
  </si>
  <si>
    <t>Suministros y material para consumo</t>
  </si>
  <si>
    <t>Objeto 3</t>
  </si>
  <si>
    <t>Disminucion cuentas por pagar</t>
  </si>
  <si>
    <t>Objeto 4</t>
  </si>
  <si>
    <t>Gasto de depreciación y amortización</t>
  </si>
  <si>
    <t>Deterioro del valor de propiedad, planta y equipo (Bienes muebles inmuebles e intangibles)</t>
  </si>
  <si>
    <t>Objeto 6</t>
  </si>
  <si>
    <t>Otros gastos (Obras)</t>
  </si>
  <si>
    <t>Objeto 7</t>
  </si>
  <si>
    <t>Gastos financieros</t>
  </si>
  <si>
    <t>Total gastos</t>
  </si>
  <si>
    <t>Ganancia (perdida) por diferencia cambiaria (N/A)</t>
  </si>
  <si>
    <t>Participación en resultado de asociadas (N/A)</t>
  </si>
  <si>
    <t>Resultado del período (ahorro / desahorro)</t>
  </si>
  <si>
    <t xml:space="preserve">                                                        Preparado por:</t>
  </si>
  <si>
    <t xml:space="preserve">                                                 Maria Brito De González</t>
  </si>
  <si>
    <t xml:space="preserve">          Francisco De León Grullón</t>
  </si>
  <si>
    <t xml:space="preserve">                                              Encargada de Contabilidad</t>
  </si>
  <si>
    <t xml:space="preserve">        Director Financiero</t>
  </si>
  <si>
    <t>Estado de Flujo de Efectivo comparativo</t>
  </si>
  <si>
    <t>(Valores en RD$)</t>
  </si>
  <si>
    <t>Flujo de efectivo procedente de actividades operativas</t>
  </si>
  <si>
    <t>Porcion corriente Cuenta por cobrar a corto plazo (Notas 9)</t>
  </si>
  <si>
    <t>Inventario de Consumo (Nota 10)</t>
  </si>
  <si>
    <t>Cuentas por cobrar a largo plazo (Notas 9)</t>
  </si>
  <si>
    <t xml:space="preserve">Activos intangibles </t>
  </si>
  <si>
    <t>Flujos de efectivo netos de las actividades de operación</t>
  </si>
  <si>
    <t>Flujos de efectivo de las actividades de inversión</t>
  </si>
  <si>
    <t>Pagos por adquisición de propiedad, planta y equipo</t>
  </si>
  <si>
    <t>Otros pagos</t>
  </si>
  <si>
    <t>Flujos de efectivo netos por las actividades de inversión</t>
  </si>
  <si>
    <t>Flujos de efectivo de las actividades de financiación</t>
  </si>
  <si>
    <t>Cobro por emisión de títulos de deudas, bonos</t>
  </si>
  <si>
    <t>Flujos de efectivo netos por las actividades de financiación</t>
  </si>
  <si>
    <t>Incremento/(Disminución) neta en el efectivo y equivalentes al efectivo</t>
  </si>
  <si>
    <t>Efectivo y equivalentes al efectivo al principio del periodo</t>
  </si>
  <si>
    <t>Efectivo y equivalentes al efectivo al final del periodo</t>
  </si>
  <si>
    <t>0.00%</t>
  </si>
  <si>
    <t>Al 31 diciembre de 2024 y al 31 diciembre de 2023</t>
  </si>
  <si>
    <t>Ejercicio del 01 de enero al 31 de diciembre de 2024 y del 01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</si>
</sst>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"/>
    <numFmt numFmtId="165" formatCode="_-* #,##0.00\ _€_-;\-* #,##0.00\ _€_-;_-* &quot;-&quot;??\ _€_-;_-@_-"/>
  </numFmts>
  <fonts count="46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</font>
    <font>
      <b/>
      <sz val="22"/>
      <color theme="1"/>
      <name val="Calibri"/>
    </font>
    <font>
      <sz val="10"/>
      <name val="Arial"/>
    </font>
    <font>
      <sz val="11"/>
      <color theme="1"/>
      <name val="Calibri"/>
    </font>
    <font>
      <sz val="11"/>
      <color theme="1"/>
      <name val="Times New Roman"/>
    </font>
    <font>
      <b/>
      <sz val="16"/>
      <color theme="1"/>
      <name val="Calibri"/>
    </font>
    <font>
      <sz val="10"/>
      <color theme="1"/>
      <name val="Calibri"/>
    </font>
    <font>
      <b/>
      <sz val="12"/>
      <color rgb="FF333333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333333"/>
      <name val="Times New Roman"/>
    </font>
    <font>
      <b/>
      <sz val="12"/>
      <color rgb="FFFFFFFF"/>
      <name val="Times New Roman"/>
    </font>
    <font>
      <sz val="12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sz val="10"/>
      <color theme="1"/>
      <name val="Hervalit"/>
    </font>
    <font>
      <b/>
      <sz val="22"/>
      <color rgb="FF333333"/>
      <name val="Calibri"/>
    </font>
    <font>
      <sz val="22"/>
      <color theme="1"/>
      <name val="Calibri"/>
    </font>
    <font>
      <b/>
      <sz val="16"/>
      <color rgb="FF333333"/>
      <name val="Calibri"/>
    </font>
    <font>
      <b/>
      <sz val="10"/>
      <color rgb="FF333333"/>
      <name val="Hervalit"/>
    </font>
    <font>
      <u/>
      <sz val="12"/>
      <color rgb="FF333333"/>
      <name val="Times New Roman"/>
    </font>
    <font>
      <b/>
      <u/>
      <sz val="12"/>
      <color rgb="FF333333"/>
      <name val="Times New Roman"/>
    </font>
    <font>
      <sz val="10"/>
      <color theme="0"/>
      <name val="Hervalit"/>
    </font>
    <font>
      <b/>
      <sz val="16"/>
      <color theme="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333333"/>
      <name val="Calibri"/>
      <family val="2"/>
    </font>
    <font>
      <sz val="10"/>
      <color rgb="FF000000"/>
      <name val="Arial"/>
      <scheme val="minor"/>
    </font>
    <font>
      <sz val="11"/>
      <color rgb="FF9C0006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333333"/>
      <name val="Times New Roman"/>
      <family val="1"/>
    </font>
    <font>
      <sz val="12"/>
      <color rgb="FF333333"/>
      <name val="Times New Roman"/>
      <family val="1"/>
    </font>
    <font>
      <b/>
      <sz val="12"/>
      <color rgb="FF000000"/>
      <name val="Times New Roman"/>
      <family val="1"/>
    </font>
    <font>
      <u/>
      <sz val="12"/>
      <color rgb="FF333333"/>
      <name val="Times New Roman"/>
      <family val="1"/>
    </font>
    <font>
      <b/>
      <u/>
      <sz val="12"/>
      <color rgb="FF33333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39">
    <xf numFmtId="0" fontId="0" fillId="0" borderId="0"/>
    <xf numFmtId="0" fontId="2" fillId="0" borderId="12"/>
    <xf numFmtId="0" fontId="33" fillId="0" borderId="12"/>
    <xf numFmtId="0" fontId="1" fillId="0" borderId="12"/>
    <xf numFmtId="43" fontId="29" fillId="0" borderId="12" applyFont="0" applyFill="0" applyBorder="0" applyAlignment="0" applyProtection="0"/>
    <xf numFmtId="43" fontId="29" fillId="0" borderId="12" applyFont="0" applyFill="0" applyBorder="0" applyAlignment="0" applyProtection="0"/>
    <xf numFmtId="0" fontId="35" fillId="4" borderId="12" applyNumberFormat="0" applyBorder="0" applyAlignment="0" applyProtection="0"/>
    <xf numFmtId="0" fontId="34" fillId="3" borderId="12" applyNumberFormat="0" applyBorder="0" applyAlignment="0" applyProtection="0"/>
    <xf numFmtId="43" fontId="1" fillId="0" borderId="12" applyFont="0" applyFill="0" applyBorder="0" applyAlignment="0" applyProtection="0"/>
    <xf numFmtId="43" fontId="29" fillId="0" borderId="12" applyFont="0" applyFill="0" applyBorder="0" applyAlignment="0" applyProtection="0"/>
    <xf numFmtId="43" fontId="29" fillId="0" borderId="12" applyFont="0" applyFill="0" applyBorder="0" applyAlignment="0" applyProtection="0"/>
    <xf numFmtId="43" fontId="29" fillId="0" borderId="12" applyFont="0" applyFill="0" applyBorder="0" applyAlignment="0" applyProtection="0"/>
    <xf numFmtId="43" fontId="29" fillId="0" borderId="12" applyFont="0" applyFill="0" applyBorder="0" applyAlignment="0" applyProtection="0"/>
    <xf numFmtId="43" fontId="1" fillId="0" borderId="12" applyFont="0" applyFill="0" applyBorder="0" applyAlignment="0" applyProtection="0"/>
    <xf numFmtId="43" fontId="36" fillId="0" borderId="12" applyFont="0" applyFill="0" applyBorder="0" applyAlignment="0" applyProtection="0"/>
    <xf numFmtId="165" fontId="1" fillId="0" borderId="12" applyFont="0" applyFill="0" applyBorder="0" applyAlignment="0" applyProtection="0"/>
    <xf numFmtId="43" fontId="1" fillId="0" borderId="12" applyFont="0" applyFill="0" applyBorder="0" applyAlignment="0" applyProtection="0"/>
    <xf numFmtId="43" fontId="1" fillId="0" borderId="12" applyFont="0" applyFill="0" applyBorder="0" applyAlignment="0" applyProtection="0"/>
    <xf numFmtId="43" fontId="37" fillId="0" borderId="12" applyFont="0" applyFill="0" applyBorder="0" applyAlignment="0" applyProtection="0"/>
    <xf numFmtId="44" fontId="29" fillId="0" borderId="12" applyFont="0" applyFill="0" applyBorder="0" applyAlignment="0" applyProtection="0"/>
    <xf numFmtId="0" fontId="1" fillId="0" borderId="12"/>
    <xf numFmtId="0" fontId="29" fillId="0" borderId="12"/>
    <xf numFmtId="0" fontId="29" fillId="0" borderId="12"/>
    <xf numFmtId="0" fontId="29" fillId="0" borderId="12"/>
    <xf numFmtId="0" fontId="29" fillId="0" borderId="12"/>
    <xf numFmtId="0" fontId="1" fillId="0" borderId="12"/>
    <xf numFmtId="0" fontId="29" fillId="0" borderId="12"/>
    <xf numFmtId="0" fontId="29" fillId="0" borderId="12"/>
    <xf numFmtId="0" fontId="1" fillId="0" borderId="12"/>
    <xf numFmtId="0" fontId="1" fillId="0" borderId="12"/>
    <xf numFmtId="0" fontId="29" fillId="0" borderId="12"/>
    <xf numFmtId="0" fontId="29" fillId="0" borderId="12"/>
    <xf numFmtId="0" fontId="1" fillId="0" borderId="12"/>
    <xf numFmtId="0" fontId="1" fillId="0" borderId="12"/>
    <xf numFmtId="0" fontId="29" fillId="0" borderId="12"/>
    <xf numFmtId="9" fontId="37" fillId="0" borderId="12" applyFont="0" applyFill="0" applyBorder="0" applyAlignment="0" applyProtection="0"/>
    <xf numFmtId="9" fontId="37" fillId="0" borderId="12" applyFont="0" applyFill="0" applyBorder="0" applyAlignment="0" applyProtection="0"/>
    <xf numFmtId="0" fontId="1" fillId="0" borderId="12"/>
    <xf numFmtId="0" fontId="33" fillId="0" borderId="12"/>
  </cellStyleXfs>
  <cellXfs count="147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top"/>
    </xf>
    <xf numFmtId="0" fontId="10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/>
    <xf numFmtId="0" fontId="13" fillId="2" borderId="4" xfId="0" applyFont="1" applyFill="1" applyBorder="1" applyAlignment="1">
      <alignment horizontal="left" vertical="center"/>
    </xf>
    <xf numFmtId="43" fontId="13" fillId="2" borderId="4" xfId="0" applyNumberFormat="1" applyFont="1" applyFill="1" applyBorder="1" applyAlignment="1">
      <alignment horizontal="right" vertical="center" wrapText="1"/>
    </xf>
    <xf numFmtId="43" fontId="12" fillId="2" borderId="4" xfId="0" applyNumberFormat="1" applyFont="1" applyFill="1" applyBorder="1" applyAlignment="1">
      <alignment vertical="center"/>
    </xf>
    <xf numFmtId="10" fontId="12" fillId="2" borderId="4" xfId="0" applyNumberFormat="1" applyFont="1" applyFill="1" applyBorder="1" applyAlignment="1">
      <alignment vertical="center"/>
    </xf>
    <xf numFmtId="10" fontId="12" fillId="0" borderId="0" xfId="0" applyNumberFormat="1" applyFont="1"/>
    <xf numFmtId="43" fontId="12" fillId="2" borderId="4" xfId="0" applyNumberFormat="1" applyFont="1" applyFill="1" applyBorder="1" applyAlignment="1">
      <alignment horizontal="right" vertical="center" wrapText="1"/>
    </xf>
    <xf numFmtId="43" fontId="13" fillId="2" borderId="6" xfId="0" applyNumberFormat="1" applyFont="1" applyFill="1" applyBorder="1" applyAlignment="1">
      <alignment horizontal="right" vertical="center" wrapText="1"/>
    </xf>
    <xf numFmtId="43" fontId="10" fillId="2" borderId="7" xfId="0" applyNumberFormat="1" applyFont="1" applyFill="1" applyBorder="1" applyAlignment="1">
      <alignment horizontal="right" vertical="center" wrapText="1"/>
    </xf>
    <xf numFmtId="43" fontId="10" fillId="2" borderId="4" xfId="0" applyNumberFormat="1" applyFont="1" applyFill="1" applyBorder="1" applyAlignment="1">
      <alignment horizontal="right" vertical="center" wrapText="1"/>
    </xf>
    <xf numFmtId="43" fontId="11" fillId="2" borderId="4" xfId="0" applyNumberFormat="1" applyFont="1" applyFill="1" applyBorder="1" applyAlignment="1">
      <alignment vertical="center"/>
    </xf>
    <xf numFmtId="10" fontId="11" fillId="2" borderId="7" xfId="0" applyNumberFormat="1" applyFont="1" applyFill="1" applyBorder="1" applyAlignment="1">
      <alignment vertical="center"/>
    </xf>
    <xf numFmtId="43" fontId="11" fillId="2" borderId="4" xfId="0" applyNumberFormat="1" applyFont="1" applyFill="1" applyBorder="1" applyAlignment="1">
      <alignment vertical="center" wrapText="1"/>
    </xf>
    <xf numFmtId="10" fontId="12" fillId="2" borderId="6" xfId="0" applyNumberFormat="1" applyFont="1" applyFill="1" applyBorder="1" applyAlignment="1">
      <alignment horizontal="right" vertical="center"/>
    </xf>
    <xf numFmtId="43" fontId="10" fillId="2" borderId="6" xfId="0" applyNumberFormat="1" applyFont="1" applyFill="1" applyBorder="1" applyAlignment="1">
      <alignment horizontal="right" vertical="center" wrapText="1"/>
    </xf>
    <xf numFmtId="10" fontId="11" fillId="2" borderId="6" xfId="0" applyNumberFormat="1" applyFont="1" applyFill="1" applyBorder="1" applyAlignment="1">
      <alignment vertical="center"/>
    </xf>
    <xf numFmtId="10" fontId="12" fillId="2" borderId="4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horizontal="right" vertical="center" wrapText="1"/>
    </xf>
    <xf numFmtId="43" fontId="11" fillId="2" borderId="4" xfId="0" applyNumberFormat="1" applyFont="1" applyFill="1" applyBorder="1" applyAlignment="1">
      <alignment horizontal="right" vertical="center" wrapText="1"/>
    </xf>
    <xf numFmtId="10" fontId="12" fillId="2" borderId="6" xfId="0" applyNumberFormat="1" applyFont="1" applyFill="1" applyBorder="1" applyAlignment="1">
      <alignment vertical="center"/>
    </xf>
    <xf numFmtId="10" fontId="11" fillId="2" borderId="4" xfId="0" applyNumberFormat="1" applyFont="1" applyFill="1" applyBorder="1" applyAlignment="1">
      <alignment vertical="center"/>
    </xf>
    <xf numFmtId="43" fontId="12" fillId="0" borderId="0" xfId="0" applyNumberFormat="1" applyFont="1"/>
    <xf numFmtId="0" fontId="11" fillId="2" borderId="4" xfId="0" applyFont="1" applyFill="1" applyBorder="1" applyAlignment="1">
      <alignment horizontal="left" vertical="center"/>
    </xf>
    <xf numFmtId="43" fontId="12" fillId="2" borderId="4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/>
    </xf>
    <xf numFmtId="43" fontId="12" fillId="2" borderId="4" xfId="0" applyNumberFormat="1" applyFont="1" applyFill="1" applyBorder="1"/>
    <xf numFmtId="10" fontId="11" fillId="2" borderId="4" xfId="0" applyNumberFormat="1" applyFont="1" applyFill="1" applyBorder="1"/>
    <xf numFmtId="0" fontId="12" fillId="2" borderId="4" xfId="0" applyFont="1" applyFill="1" applyBorder="1"/>
    <xf numFmtId="0" fontId="11" fillId="2" borderId="4" xfId="0" applyFont="1" applyFill="1" applyBorder="1" applyAlignment="1">
      <alignment horizontal="center" vertical="top"/>
    </xf>
    <xf numFmtId="0" fontId="12" fillId="2" borderId="4" xfId="0" applyFont="1" applyFill="1" applyBorder="1" applyAlignment="1">
      <alignment vertical="top"/>
    </xf>
    <xf numFmtId="0" fontId="12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4" fontId="12" fillId="2" borderId="4" xfId="0" applyNumberFormat="1" applyFont="1" applyFill="1" applyBorder="1"/>
    <xf numFmtId="0" fontId="15" fillId="0" borderId="0" xfId="0" applyFont="1"/>
    <xf numFmtId="0" fontId="11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43" fontId="17" fillId="2" borderId="4" xfId="0" applyNumberFormat="1" applyFont="1" applyFill="1" applyBorder="1" applyAlignment="1">
      <alignment horizontal="right" vertical="center"/>
    </xf>
    <xf numFmtId="43" fontId="17" fillId="2" borderId="4" xfId="0" applyNumberFormat="1" applyFont="1" applyFill="1" applyBorder="1" applyAlignment="1">
      <alignment vertical="center"/>
    </xf>
    <xf numFmtId="10" fontId="17" fillId="2" borderId="4" xfId="0" applyNumberFormat="1" applyFont="1" applyFill="1" applyBorder="1" applyAlignment="1">
      <alignment horizontal="right" vertical="center"/>
    </xf>
    <xf numFmtId="9" fontId="17" fillId="2" borderId="6" xfId="0" applyNumberFormat="1" applyFont="1" applyFill="1" applyBorder="1" applyAlignment="1">
      <alignment horizontal="right" vertical="center"/>
    </xf>
    <xf numFmtId="9" fontId="10" fillId="2" borderId="4" xfId="0" applyNumberFormat="1" applyFont="1" applyFill="1" applyBorder="1" applyAlignment="1">
      <alignment horizontal="right" vertical="center" wrapText="1"/>
    </xf>
    <xf numFmtId="9" fontId="17" fillId="2" borderId="4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0" fontId="10" fillId="2" borderId="4" xfId="0" applyNumberFormat="1" applyFont="1" applyFill="1" applyBorder="1" applyAlignment="1">
      <alignment horizontal="right" vertical="center" wrapText="1"/>
    </xf>
    <xf numFmtId="9" fontId="17" fillId="2" borderId="4" xfId="0" applyNumberFormat="1" applyFont="1" applyFill="1" applyBorder="1" applyAlignment="1">
      <alignment horizontal="right" vertical="center"/>
    </xf>
    <xf numFmtId="10" fontId="16" fillId="2" borderId="7" xfId="0" applyNumberFormat="1" applyFont="1" applyFill="1" applyBorder="1" applyAlignment="1">
      <alignment vertical="center"/>
    </xf>
    <xf numFmtId="10" fontId="17" fillId="2" borderId="4" xfId="0" applyNumberFormat="1" applyFont="1" applyFill="1" applyBorder="1" applyAlignment="1">
      <alignment vertical="center"/>
    </xf>
    <xf numFmtId="43" fontId="13" fillId="2" borderId="4" xfId="0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8" fillId="2" borderId="4" xfId="0" applyFont="1" applyFill="1" applyBorder="1"/>
    <xf numFmtId="0" fontId="18" fillId="2" borderId="4" xfId="0" applyFont="1" applyFill="1" applyBorder="1" applyAlignment="1">
      <alignment horizontal="right"/>
    </xf>
    <xf numFmtId="0" fontId="19" fillId="2" borderId="4" xfId="0" applyFont="1" applyFill="1" applyBorder="1"/>
    <xf numFmtId="0" fontId="20" fillId="0" borderId="0" xfId="0" applyFont="1"/>
    <xf numFmtId="0" fontId="19" fillId="2" borderId="4" xfId="0" applyFont="1" applyFill="1" applyBorder="1" applyAlignment="1">
      <alignment vertical="center"/>
    </xf>
    <xf numFmtId="0" fontId="20" fillId="2" borderId="4" xfId="0" applyFont="1" applyFill="1" applyBorder="1"/>
    <xf numFmtId="0" fontId="21" fillId="2" borderId="4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right"/>
    </xf>
    <xf numFmtId="43" fontId="23" fillId="2" borderId="4" xfId="0" applyNumberFormat="1" applyFont="1" applyFill="1" applyBorder="1" applyAlignment="1">
      <alignment horizontal="right" vertical="center" wrapText="1"/>
    </xf>
    <xf numFmtId="0" fontId="11" fillId="2" borderId="4" xfId="0" applyFont="1" applyFill="1" applyBorder="1"/>
    <xf numFmtId="43" fontId="24" fillId="2" borderId="4" xfId="0" applyNumberFormat="1" applyFont="1" applyFill="1" applyBorder="1" applyAlignment="1">
      <alignment horizontal="right" vertical="center" wrapText="1"/>
    </xf>
    <xf numFmtId="43" fontId="25" fillId="2" borderId="4" xfId="0" applyNumberFormat="1" applyFont="1" applyFill="1" applyBorder="1" applyAlignment="1">
      <alignment horizontal="right"/>
    </xf>
    <xf numFmtId="0" fontId="27" fillId="2" borderId="4" xfId="0" applyFont="1" applyFill="1" applyBorder="1" applyAlignment="1">
      <alignment vertical="center"/>
    </xf>
    <xf numFmtId="43" fontId="27" fillId="2" borderId="4" xfId="0" applyNumberFormat="1" applyFont="1" applyFill="1" applyBorder="1" applyAlignment="1">
      <alignment horizontal="right" vertical="center" wrapText="1"/>
    </xf>
    <xf numFmtId="43" fontId="27" fillId="2" borderId="6" xfId="0" applyNumberFormat="1" applyFont="1" applyFill="1" applyBorder="1" applyAlignment="1">
      <alignment horizontal="right" vertical="center" wrapText="1"/>
    </xf>
    <xf numFmtId="43" fontId="28" fillId="2" borderId="7" xfId="0" applyNumberFormat="1" applyFont="1" applyFill="1" applyBorder="1" applyAlignment="1">
      <alignment horizontal="right" vertical="center" wrapText="1"/>
    </xf>
    <xf numFmtId="43" fontId="28" fillId="2" borderId="4" xfId="0" applyNumberFormat="1" applyFont="1" applyFill="1" applyBorder="1" applyAlignment="1">
      <alignment horizontal="right" vertical="center" wrapText="1"/>
    </xf>
    <xf numFmtId="43" fontId="28" fillId="2" borderId="4" xfId="0" applyNumberFormat="1" applyFont="1" applyFill="1" applyBorder="1" applyAlignment="1">
      <alignment vertical="center" wrapText="1"/>
    </xf>
    <xf numFmtId="43" fontId="28" fillId="2" borderId="6" xfId="0" applyNumberFormat="1" applyFont="1" applyFill="1" applyBorder="1" applyAlignment="1">
      <alignment horizontal="right" vertical="center" wrapText="1"/>
    </xf>
    <xf numFmtId="43" fontId="27" fillId="2" borderId="4" xfId="0" applyNumberFormat="1" applyFont="1" applyFill="1" applyBorder="1" applyAlignment="1">
      <alignment vertical="center" wrapText="1"/>
    </xf>
    <xf numFmtId="43" fontId="30" fillId="2" borderId="4" xfId="0" applyNumberFormat="1" applyFont="1" applyFill="1" applyBorder="1" applyAlignment="1">
      <alignment horizontal="right" vertical="center" wrapText="1"/>
    </xf>
    <xf numFmtId="43" fontId="31" fillId="2" borderId="4" xfId="0" applyNumberFormat="1" applyFont="1" applyFill="1" applyBorder="1" applyAlignment="1">
      <alignment horizontal="right" vertical="center" wrapText="1"/>
    </xf>
    <xf numFmtId="0" fontId="32" fillId="2" borderId="4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right" vertical="center"/>
    </xf>
    <xf numFmtId="0" fontId="0" fillId="0" borderId="0" xfId="0"/>
    <xf numFmtId="0" fontId="5" fillId="0" borderId="12" xfId="0" applyFont="1" applyBorder="1"/>
    <xf numFmtId="4" fontId="40" fillId="5" borderId="0" xfId="0" applyNumberFormat="1" applyFont="1" applyFill="1" applyAlignment="1">
      <alignment horizontal="right" vertical="center" wrapText="1"/>
    </xf>
    <xf numFmtId="4" fontId="40" fillId="5" borderId="11" xfId="0" applyNumberFormat="1" applyFont="1" applyFill="1" applyBorder="1" applyAlignment="1">
      <alignment horizontal="right" vertical="center" wrapText="1"/>
    </xf>
    <xf numFmtId="4" fontId="41" fillId="5" borderId="13" xfId="0" applyNumberFormat="1" applyFont="1" applyFill="1" applyBorder="1" applyAlignment="1">
      <alignment horizontal="right" vertical="center" wrapText="1"/>
    </xf>
    <xf numFmtId="4" fontId="37" fillId="5" borderId="0" xfId="0" applyNumberFormat="1" applyFont="1" applyFill="1" applyAlignment="1">
      <alignment vertical="center" wrapText="1"/>
    </xf>
    <xf numFmtId="4" fontId="42" fillId="5" borderId="0" xfId="0" applyNumberFormat="1" applyFont="1" applyFill="1" applyAlignment="1">
      <alignment horizontal="right" vertical="center" wrapText="1"/>
    </xf>
    <xf numFmtId="4" fontId="42" fillId="5" borderId="11" xfId="0" applyNumberFormat="1" applyFont="1" applyFill="1" applyBorder="1" applyAlignment="1">
      <alignment horizontal="right" vertical="center" wrapText="1"/>
    </xf>
    <xf numFmtId="4" fontId="43" fillId="5" borderId="0" xfId="0" applyNumberFormat="1" applyFont="1" applyFill="1" applyAlignment="1">
      <alignment horizontal="right" wrapText="1"/>
    </xf>
    <xf numFmtId="4" fontId="44" fillId="5" borderId="0" xfId="0" applyNumberFormat="1" applyFont="1" applyFill="1" applyAlignment="1">
      <alignment horizontal="right" vertical="center" wrapText="1"/>
    </xf>
    <xf numFmtId="4" fontId="45" fillId="5" borderId="0" xfId="0" applyNumberFormat="1" applyFont="1" applyFill="1" applyAlignment="1">
      <alignment horizontal="right" vertical="center" wrapText="1"/>
    </xf>
    <xf numFmtId="43" fontId="38" fillId="0" borderId="0" xfId="0" applyNumberFormat="1" applyFont="1" applyAlignment="1">
      <alignment horizontal="right" vertical="center" wrapText="1"/>
    </xf>
    <xf numFmtId="43" fontId="38" fillId="2" borderId="4" xfId="0" applyNumberFormat="1" applyFont="1" applyFill="1" applyBorder="1" applyAlignment="1">
      <alignment horizontal="right" vertical="center" wrapText="1"/>
    </xf>
    <xf numFmtId="43" fontId="38" fillId="2" borderId="6" xfId="0" applyNumberFormat="1" applyFont="1" applyFill="1" applyBorder="1" applyAlignment="1">
      <alignment horizontal="right" vertical="center" wrapText="1"/>
    </xf>
    <xf numFmtId="43" fontId="39" fillId="2" borderId="4" xfId="0" applyNumberFormat="1" applyFont="1" applyFill="1" applyBorder="1" applyAlignment="1">
      <alignment horizontal="right" vertical="center" wrapText="1"/>
    </xf>
    <xf numFmtId="43" fontId="39" fillId="2" borderId="7" xfId="0" applyNumberFormat="1" applyFont="1" applyFill="1" applyBorder="1" applyAlignment="1">
      <alignment horizontal="right" vertical="center" wrapText="1"/>
    </xf>
    <xf numFmtId="43" fontId="31" fillId="2" borderId="4" xfId="0" applyNumberFormat="1" applyFont="1" applyFill="1" applyBorder="1" applyAlignment="1">
      <alignment vertical="center" wrapText="1"/>
    </xf>
    <xf numFmtId="0" fontId="30" fillId="0" borderId="0" xfId="0" applyFont="1"/>
    <xf numFmtId="0" fontId="18" fillId="2" borderId="12" xfId="0" applyFont="1" applyFill="1" applyBorder="1"/>
    <xf numFmtId="0" fontId="18" fillId="2" borderId="12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top"/>
    </xf>
    <xf numFmtId="0" fontId="5" fillId="0" borderId="2" xfId="0" applyFont="1" applyBorder="1"/>
    <xf numFmtId="0" fontId="5" fillId="0" borderId="3" xfId="0" applyFont="1" applyBorder="1"/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27" fillId="2" borderId="8" xfId="0" applyNumberFormat="1" applyFont="1" applyFill="1" applyBorder="1" applyAlignment="1">
      <alignment vertical="center" wrapText="1"/>
    </xf>
    <xf numFmtId="0" fontId="29" fillId="0" borderId="9" xfId="0" applyFont="1" applyBorder="1"/>
    <xf numFmtId="0" fontId="29" fillId="0" borderId="10" xfId="0" applyFont="1" applyBorder="1"/>
    <xf numFmtId="43" fontId="12" fillId="2" borderId="8" xfId="0" applyNumberFormat="1" applyFont="1" applyFill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5" fillId="0" borderId="12" xfId="0" applyFont="1" applyBorder="1"/>
    <xf numFmtId="0" fontId="17" fillId="2" borderId="12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/>
    </xf>
    <xf numFmtId="43" fontId="17" fillId="2" borderId="12" xfId="0" applyNumberFormat="1" applyFont="1" applyFill="1" applyBorder="1" applyAlignment="1">
      <alignment vertical="center"/>
    </xf>
  </cellXfs>
  <cellStyles count="39">
    <cellStyle name="Comma 2" xfId="4"/>
    <cellStyle name="Comma 2 2" xfId="5"/>
    <cellStyle name="Énfasis2 2" xfId="6"/>
    <cellStyle name="Incorrecto 2" xfId="7"/>
    <cellStyle name="Millares 11 2" xfId="8"/>
    <cellStyle name="Millares 2" xfId="9"/>
    <cellStyle name="Millares 2 2" xfId="10"/>
    <cellStyle name="Millares 2 2 2" xfId="11"/>
    <cellStyle name="Millares 2 3" xfId="12"/>
    <cellStyle name="Millares 3" xfId="13"/>
    <cellStyle name="Millares 4" xfId="14"/>
    <cellStyle name="Millares 5" xfId="15"/>
    <cellStyle name="Millares 6" xfId="16"/>
    <cellStyle name="Millares 7" xfId="17"/>
    <cellStyle name="Millares 8" xfId="18"/>
    <cellStyle name="Moneda 2" xfId="19"/>
    <cellStyle name="Normal" xfId="0" builtinId="0"/>
    <cellStyle name="Normal 13" xfId="20"/>
    <cellStyle name="Normal 2" xfId="1"/>
    <cellStyle name="Normal 2 10" xfId="21"/>
    <cellStyle name="Normal 2 2" xfId="22"/>
    <cellStyle name="Normal 2 2 2" xfId="23"/>
    <cellStyle name="Normal 2 3" xfId="24"/>
    <cellStyle name="Normal 2 4" xfId="25"/>
    <cellStyle name="Normal 2 5" xfId="3"/>
    <cellStyle name="Normal 3" xfId="26"/>
    <cellStyle name="Normal 3 2" xfId="27"/>
    <cellStyle name="Normal 38" xfId="28"/>
    <cellStyle name="Normal 39" xfId="29"/>
    <cellStyle name="Normal 4" xfId="30"/>
    <cellStyle name="Normal 4 2" xfId="31"/>
    <cellStyle name="Normal 5" xfId="32"/>
    <cellStyle name="Normal 6" xfId="33"/>
    <cellStyle name="Normal 7" xfId="37"/>
    <cellStyle name="Normal 8" xfId="2"/>
    <cellStyle name="Normal 8 4" xfId="34"/>
    <cellStyle name="Normal 9" xfId="38"/>
    <cellStyle name="Porcentaje 2" xfId="35"/>
    <cellStyle name="Porcentaje 3" xfId="36"/>
  </cellStyles>
  <dxfs count="0"/>
  <tableStyles count="0" defaultTableStyle="TableStyleMedium2" defaultPivotStyle="PivotStyleLight16"/>
  <colors>
    <mruColors>
      <color rgb="FFD3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161925</xdr:rowOff>
    </xdr:from>
    <xdr:ext cx="1466850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61925"/>
          <a:ext cx="1466850" cy="1266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209549</xdr:colOff>
      <xdr:row>4</xdr:row>
      <xdr:rowOff>0</xdr:rowOff>
    </xdr:from>
    <xdr:ext cx="1114425" cy="1133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899" y="723900"/>
          <a:ext cx="1114425" cy="11334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3381375</xdr:colOff>
      <xdr:row>1</xdr:row>
      <xdr:rowOff>0</xdr:rowOff>
    </xdr:from>
    <xdr:ext cx="0" cy="666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57149</xdr:colOff>
      <xdr:row>1</xdr:row>
      <xdr:rowOff>1</xdr:rowOff>
    </xdr:from>
    <xdr:ext cx="1152525" cy="914399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190501"/>
          <a:ext cx="1152525" cy="91439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K12" sqref="K12"/>
    </sheetView>
  </sheetViews>
  <sheetFormatPr baseColWidth="10" defaultRowHeight="15" customHeight="1"/>
  <cols>
    <col min="1" max="1" width="52.42578125" customWidth="1"/>
    <col min="2" max="2" width="19.140625" customWidth="1"/>
    <col min="3" max="3" width="1.28515625" customWidth="1"/>
    <col min="4" max="4" width="19" customWidth="1"/>
    <col min="5" max="5" width="1" customWidth="1"/>
    <col min="6" max="6" width="17.140625" customWidth="1"/>
    <col min="7" max="7" width="0.7109375" customWidth="1"/>
    <col min="8" max="8" width="18.42578125" customWidth="1"/>
    <col min="9" max="9" width="10.7109375" customWidth="1"/>
    <col min="10" max="10" width="20.42578125" customWidth="1"/>
    <col min="11" max="11" width="10" customWidth="1"/>
    <col min="12" max="12" width="20.85546875" customWidth="1"/>
    <col min="13" max="26" width="10" customWidth="1"/>
  </cols>
  <sheetData>
    <row r="1" spans="1:26" ht="14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9.25" customHeight="1">
      <c r="A5" s="125" t="s">
        <v>0</v>
      </c>
      <c r="B5" s="121"/>
      <c r="C5" s="121"/>
      <c r="D5" s="121"/>
      <c r="E5" s="121"/>
      <c r="F5" s="121"/>
      <c r="G5" s="121"/>
      <c r="H5" s="12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2.5" customHeight="1">
      <c r="A6" s="125" t="s">
        <v>1</v>
      </c>
      <c r="B6" s="121"/>
      <c r="C6" s="121"/>
      <c r="D6" s="121"/>
      <c r="E6" s="121"/>
      <c r="F6" s="121"/>
      <c r="G6" s="121"/>
      <c r="H6" s="122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126" t="s">
        <v>91</v>
      </c>
      <c r="B7" s="121"/>
      <c r="C7" s="121"/>
      <c r="D7" s="121"/>
      <c r="E7" s="121"/>
      <c r="F7" s="121"/>
      <c r="G7" s="121"/>
      <c r="H7" s="122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27" t="s">
        <v>2</v>
      </c>
      <c r="B8" s="121"/>
      <c r="C8" s="121"/>
      <c r="D8" s="121"/>
      <c r="E8" s="121"/>
      <c r="F8" s="121"/>
      <c r="G8" s="121"/>
      <c r="H8" s="122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>
      <c r="A9" s="5"/>
      <c r="B9" s="5"/>
      <c r="C9" s="5"/>
      <c r="D9" s="5"/>
      <c r="E9" s="5"/>
      <c r="F9" s="5"/>
      <c r="G9" s="5"/>
      <c r="H9" s="5"/>
      <c r="I9" s="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>
      <c r="A10" s="7" t="s">
        <v>3</v>
      </c>
      <c r="B10" s="8">
        <v>2024</v>
      </c>
      <c r="C10" s="9"/>
      <c r="D10" s="8">
        <v>2023</v>
      </c>
      <c r="E10" s="10"/>
      <c r="F10" s="8" t="s">
        <v>4</v>
      </c>
      <c r="G10" s="11"/>
      <c r="H10" s="8" t="s">
        <v>5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.75" customHeight="1">
      <c r="A11" s="7" t="s">
        <v>6</v>
      </c>
      <c r="B11" s="86"/>
      <c r="C11" s="86"/>
      <c r="D11" s="86"/>
      <c r="E11" s="12"/>
      <c r="F11" s="12"/>
      <c r="G11" s="12"/>
      <c r="H11" s="12"/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>
      <c r="A12" s="14" t="s">
        <v>7</v>
      </c>
      <c r="B12" s="87">
        <v>7826410.0300000003</v>
      </c>
      <c r="C12" s="87"/>
      <c r="D12" s="87">
        <v>98174781.200000003</v>
      </c>
      <c r="E12" s="15"/>
      <c r="F12" s="15">
        <f>SUM(B12-D12)</f>
        <v>-90348371.170000002</v>
      </c>
      <c r="G12" s="16"/>
      <c r="H12" s="17">
        <f t="shared" ref="H12:H16" si="0">+F12/B12</f>
        <v>-11.54403753747617</v>
      </c>
      <c r="I12" s="16"/>
      <c r="J12" s="18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>
      <c r="A13" s="14" t="s">
        <v>8</v>
      </c>
      <c r="B13" s="87">
        <v>43623538.710000001</v>
      </c>
      <c r="C13" s="87"/>
      <c r="D13" s="87">
        <v>59887723.649999999</v>
      </c>
      <c r="E13" s="15"/>
      <c r="F13" s="15">
        <f>SUM(B13-D13)</f>
        <v>-16264184.939999998</v>
      </c>
      <c r="G13" s="16"/>
      <c r="H13" s="17">
        <f>+F13/B13</f>
        <v>-0.37283048145453851</v>
      </c>
      <c r="I13" s="1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>
      <c r="A14" s="14" t="s">
        <v>9</v>
      </c>
      <c r="B14" s="87">
        <v>13161083.859999999</v>
      </c>
      <c r="C14" s="87"/>
      <c r="D14" s="87">
        <v>9857752.3399999999</v>
      </c>
      <c r="E14" s="15"/>
      <c r="F14" s="15">
        <f>SUM(B14-D14)</f>
        <v>3303331.5199999996</v>
      </c>
      <c r="G14" s="16"/>
      <c r="H14" s="17">
        <f t="shared" si="0"/>
        <v>0.25099236165797062</v>
      </c>
      <c r="I14" s="1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>
      <c r="A15" s="14" t="s">
        <v>10</v>
      </c>
      <c r="B15" s="88">
        <v>21374.83</v>
      </c>
      <c r="C15" s="87"/>
      <c r="D15" s="88">
        <v>2799726.17</v>
      </c>
      <c r="E15" s="15"/>
      <c r="F15" s="15">
        <f>SUM(B15-D15)</f>
        <v>-2778351.34</v>
      </c>
      <c r="G15" s="16"/>
      <c r="H15" s="17">
        <f t="shared" si="0"/>
        <v>-129.98238301778304</v>
      </c>
      <c r="I15" s="1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6.5" customHeight="1">
      <c r="A16" s="7" t="s">
        <v>11</v>
      </c>
      <c r="B16" s="89">
        <f>SUM(B12:B15)</f>
        <v>64632407.43</v>
      </c>
      <c r="C16" s="90"/>
      <c r="D16" s="89">
        <f>SUM(D12:D15)</f>
        <v>170719983.35999998</v>
      </c>
      <c r="E16" s="22"/>
      <c r="F16" s="21">
        <f>SUM(F12:F15)</f>
        <v>-106087575.93000001</v>
      </c>
      <c r="G16" s="23"/>
      <c r="H16" s="24">
        <f t="shared" si="0"/>
        <v>-1.6413991084100952</v>
      </c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6.5" customHeight="1">
      <c r="A17" s="7"/>
      <c r="B17" s="90"/>
      <c r="C17" s="90"/>
      <c r="D17" s="90"/>
      <c r="E17" s="22"/>
      <c r="F17" s="22"/>
      <c r="G17" s="16"/>
      <c r="H17" s="17"/>
      <c r="I17" s="16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>
      <c r="A18" s="7"/>
      <c r="B18" s="91"/>
      <c r="C18" s="91"/>
      <c r="D18" s="91"/>
      <c r="E18" s="25"/>
      <c r="F18" s="25"/>
      <c r="G18" s="16"/>
      <c r="H18" s="17"/>
      <c r="I18" s="16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>
      <c r="A19" s="14" t="s">
        <v>12</v>
      </c>
      <c r="B19" s="87">
        <v>876409147.17999995</v>
      </c>
      <c r="C19" s="87"/>
      <c r="D19" s="87">
        <v>826976820.38</v>
      </c>
      <c r="E19" s="15"/>
      <c r="F19" s="15">
        <f t="shared" ref="F19:F21" si="1">SUM(B19-D19)</f>
        <v>49432326.799999952</v>
      </c>
      <c r="G19" s="16"/>
      <c r="H19" s="17">
        <f t="shared" ref="H19:H20" si="2">+F19/B19*100</f>
        <v>5.640325293164401</v>
      </c>
      <c r="I19" s="16"/>
      <c r="J19" s="34"/>
      <c r="K19" s="13"/>
      <c r="L19" s="13" t="s">
        <v>13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>
      <c r="A20" s="14" t="s">
        <v>14</v>
      </c>
      <c r="B20" s="110">
        <v>15192117.4836</v>
      </c>
      <c r="C20" s="87"/>
      <c r="D20" s="87">
        <v>47500660.530000001</v>
      </c>
      <c r="E20" s="15"/>
      <c r="F20" s="15">
        <f t="shared" si="1"/>
        <v>-32308543.046400003</v>
      </c>
      <c r="G20" s="16"/>
      <c r="H20" s="17">
        <f t="shared" si="2"/>
        <v>-212.66649024586144</v>
      </c>
      <c r="I20" s="16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14" t="s">
        <v>15</v>
      </c>
      <c r="B21" s="88">
        <v>1028848.35</v>
      </c>
      <c r="C21" s="87"/>
      <c r="D21" s="88">
        <v>0</v>
      </c>
      <c r="E21" s="15"/>
      <c r="F21" s="20">
        <f t="shared" si="1"/>
        <v>1028848.35</v>
      </c>
      <c r="G21" s="16"/>
      <c r="H21" s="26">
        <v>0</v>
      </c>
      <c r="I21" s="16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>
      <c r="A22" s="7" t="s">
        <v>16</v>
      </c>
      <c r="B22" s="92">
        <f>SUM(B19:B21)</f>
        <v>892630113.01359999</v>
      </c>
      <c r="C22" s="90"/>
      <c r="D22" s="92">
        <f>SUM(D19:D21)</f>
        <v>874477480.90999997</v>
      </c>
      <c r="E22" s="22"/>
      <c r="F22" s="27">
        <f>SUM(F19:F21)</f>
        <v>18152632.103599951</v>
      </c>
      <c r="G22" s="23"/>
      <c r="H22" s="28">
        <f>+F22/B22*100</f>
        <v>2.0336118890628754</v>
      </c>
      <c r="I22" s="16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>
      <c r="A23" s="7" t="s">
        <v>17</v>
      </c>
      <c r="B23" s="89">
        <f>+B16+B22</f>
        <v>957262520.44359994</v>
      </c>
      <c r="C23" s="90"/>
      <c r="D23" s="89">
        <f>+D16+D22</f>
        <v>1045197464.27</v>
      </c>
      <c r="E23" s="22"/>
      <c r="F23" s="21">
        <f>+F16+F22</f>
        <v>-87934943.826400056</v>
      </c>
      <c r="G23" s="16"/>
      <c r="H23" s="24">
        <f>+F23/B23</f>
        <v>-9.1860844803210925E-2</v>
      </c>
      <c r="I23" s="16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>
      <c r="A24" s="7"/>
      <c r="B24" s="90"/>
      <c r="C24" s="90"/>
      <c r="D24" s="90"/>
      <c r="E24" s="22"/>
      <c r="F24" s="22"/>
      <c r="G24" s="16"/>
      <c r="H24" s="17"/>
      <c r="I24" s="1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7" t="s">
        <v>18</v>
      </c>
      <c r="B25" s="91"/>
      <c r="C25" s="91"/>
      <c r="D25" s="91"/>
      <c r="E25" s="25"/>
      <c r="F25" s="25"/>
      <c r="G25" s="16"/>
      <c r="H25" s="17"/>
      <c r="I25" s="16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>
      <c r="A26" s="7" t="s">
        <v>19</v>
      </c>
      <c r="B26" s="87"/>
      <c r="C26" s="87"/>
      <c r="D26" s="87"/>
      <c r="E26" s="15"/>
      <c r="F26" s="15"/>
      <c r="G26" s="16"/>
      <c r="H26" s="17"/>
      <c r="I26" s="16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>
      <c r="A27" s="14" t="s">
        <v>20</v>
      </c>
      <c r="B27" s="87">
        <v>0</v>
      </c>
      <c r="C27" s="87"/>
      <c r="D27" s="87">
        <v>0</v>
      </c>
      <c r="E27" s="15"/>
      <c r="F27" s="15">
        <f t="shared" ref="F27:F30" si="3">SUM(B27-D27)</f>
        <v>0</v>
      </c>
      <c r="G27" s="16"/>
      <c r="H27" s="29" t="str">
        <f>IF(ISERROR(F27/B27),"-",F27/B27)</f>
        <v>-</v>
      </c>
      <c r="I27" s="16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>
      <c r="A28" s="14" t="s">
        <v>21</v>
      </c>
      <c r="B28" s="87">
        <v>63106384.560000002</v>
      </c>
      <c r="C28" s="87"/>
      <c r="D28" s="87">
        <v>43885585.869999997</v>
      </c>
      <c r="E28" s="15"/>
      <c r="F28" s="15">
        <f t="shared" si="3"/>
        <v>19220798.690000005</v>
      </c>
      <c r="G28" s="16"/>
      <c r="H28" s="17">
        <f t="shared" ref="H28:H31" si="4">+F28/B28</f>
        <v>0.30457771941799866</v>
      </c>
      <c r="I28" s="1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customHeight="1">
      <c r="A29" s="14" t="s">
        <v>22</v>
      </c>
      <c r="B29" s="87">
        <f>11284255.58</f>
        <v>11284255.58</v>
      </c>
      <c r="C29" s="87"/>
      <c r="D29" s="87">
        <v>7937646.3399999999</v>
      </c>
      <c r="E29" s="15"/>
      <c r="F29" s="15">
        <f t="shared" si="3"/>
        <v>3346609.24</v>
      </c>
      <c r="G29" s="16"/>
      <c r="H29" s="17">
        <f t="shared" si="4"/>
        <v>0.29657332876538767</v>
      </c>
      <c r="I29" s="16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>
      <c r="A30" s="14" t="s">
        <v>23</v>
      </c>
      <c r="B30" s="88">
        <f>3062482.5+479142.74</f>
        <v>3541625.24</v>
      </c>
      <c r="C30" s="87"/>
      <c r="D30" s="88">
        <v>1387570.67</v>
      </c>
      <c r="E30" s="15"/>
      <c r="F30" s="20">
        <f t="shared" si="3"/>
        <v>2154054.5700000003</v>
      </c>
      <c r="G30" s="16"/>
      <c r="H30" s="17">
        <f t="shared" si="4"/>
        <v>0.6082107574995711</v>
      </c>
      <c r="I30" s="16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>
      <c r="A31" s="7" t="s">
        <v>24</v>
      </c>
      <c r="B31" s="89">
        <f>SUM(B27:B30)</f>
        <v>77932265.379999995</v>
      </c>
      <c r="C31" s="90"/>
      <c r="D31" s="89">
        <f>SUM(D27:D30)</f>
        <v>53210802.879999995</v>
      </c>
      <c r="E31" s="22"/>
      <c r="F31" s="21">
        <f>SUM(F27:F30)</f>
        <v>24721462.500000007</v>
      </c>
      <c r="G31" s="23"/>
      <c r="H31" s="24">
        <f t="shared" si="4"/>
        <v>0.31721729606418392</v>
      </c>
      <c r="I31" s="16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>
      <c r="A32" s="7"/>
      <c r="B32" s="90"/>
      <c r="C32" s="90"/>
      <c r="D32" s="90"/>
      <c r="E32" s="22"/>
      <c r="F32" s="22"/>
      <c r="G32" s="16"/>
      <c r="H32" s="17"/>
      <c r="I32" s="16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>
      <c r="A33" s="7" t="s">
        <v>25</v>
      </c>
      <c r="B33" s="91"/>
      <c r="C33" s="91"/>
      <c r="D33" s="91"/>
      <c r="E33" s="25"/>
      <c r="F33" s="25"/>
      <c r="G33" s="16"/>
      <c r="H33" s="17"/>
      <c r="I33" s="16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>
      <c r="A34" s="14" t="s">
        <v>26</v>
      </c>
      <c r="B34" s="87">
        <v>1970113.89</v>
      </c>
      <c r="C34" s="87"/>
      <c r="D34" s="87">
        <v>5131951.2</v>
      </c>
      <c r="E34" s="15"/>
      <c r="F34" s="15">
        <f t="shared" ref="F34:F35" si="5">SUM(B34-D34)</f>
        <v>-3161837.3100000005</v>
      </c>
      <c r="G34" s="16"/>
      <c r="H34" s="17">
        <f t="shared" ref="H34:H37" si="6">+F34/B34</f>
        <v>-1.6049007755587168</v>
      </c>
      <c r="I34" s="16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>
      <c r="A35" s="14" t="s">
        <v>27</v>
      </c>
      <c r="B35" s="88">
        <f>25545000+26871134.38</f>
        <v>52416134.379999995</v>
      </c>
      <c r="C35" s="87"/>
      <c r="D35" s="88">
        <v>49813464.100000001</v>
      </c>
      <c r="E35" s="15"/>
      <c r="F35" s="30">
        <f t="shared" si="5"/>
        <v>2602670.2799999937</v>
      </c>
      <c r="G35" s="16"/>
      <c r="H35" s="32">
        <f t="shared" si="6"/>
        <v>4.9653991290763207E-2</v>
      </c>
      <c r="I35" s="16"/>
      <c r="J35" s="13"/>
      <c r="K35" s="13"/>
      <c r="L35" s="15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>
      <c r="A36" s="7" t="s">
        <v>28</v>
      </c>
      <c r="B36" s="92">
        <f>SUM(B34:B35)</f>
        <v>54386248.269999996</v>
      </c>
      <c r="C36" s="90"/>
      <c r="D36" s="92">
        <f>SUM(D34:D35)</f>
        <v>54945415.300000004</v>
      </c>
      <c r="E36" s="22"/>
      <c r="F36" s="27">
        <f>SUM(F34:F35)</f>
        <v>-559167.03000000678</v>
      </c>
      <c r="G36" s="23"/>
      <c r="H36" s="33">
        <f t="shared" si="6"/>
        <v>-1.0281404726136423E-2</v>
      </c>
      <c r="I36" s="16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>
      <c r="A37" s="7" t="s">
        <v>29</v>
      </c>
      <c r="B37" s="89">
        <f>+B31+B36</f>
        <v>132318513.64999999</v>
      </c>
      <c r="C37" s="90"/>
      <c r="D37" s="89">
        <f>+D31+D36</f>
        <v>108156218.18000001</v>
      </c>
      <c r="E37" s="22"/>
      <c r="F37" s="21">
        <f>+F31+F36</f>
        <v>24162295.469999999</v>
      </c>
      <c r="G37" s="23"/>
      <c r="H37" s="24">
        <f t="shared" si="6"/>
        <v>0.18260706535679863</v>
      </c>
      <c r="I37" s="16"/>
      <c r="J37" s="13"/>
      <c r="K37" s="13"/>
      <c r="L37" s="15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>
      <c r="A38" s="7"/>
      <c r="B38" s="90"/>
      <c r="C38" s="90"/>
      <c r="D38" s="90"/>
      <c r="E38" s="22"/>
      <c r="F38" s="22"/>
      <c r="G38" s="16"/>
      <c r="H38" s="17"/>
      <c r="I38" s="16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>
      <c r="A39" s="7" t="s">
        <v>30</v>
      </c>
      <c r="B39" s="91"/>
      <c r="C39" s="91"/>
      <c r="D39" s="91"/>
      <c r="E39" s="25"/>
      <c r="F39" s="25"/>
      <c r="G39" s="16"/>
      <c r="H39" s="17"/>
      <c r="I39" s="16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>
      <c r="A40" s="14" t="s">
        <v>31</v>
      </c>
      <c r="B40" s="87">
        <f>+B23-B37</f>
        <v>824944006.79359996</v>
      </c>
      <c r="C40" s="87"/>
      <c r="D40" s="87">
        <f>+D23-D37</f>
        <v>937041246.08999991</v>
      </c>
      <c r="E40" s="15"/>
      <c r="F40" s="15">
        <f>+B40-D40</f>
        <v>-112097239.29639995</v>
      </c>
      <c r="G40" s="16"/>
      <c r="H40" s="17">
        <f>+F40/B40</f>
        <v>-0.13588466413872202</v>
      </c>
      <c r="I40" s="16"/>
      <c r="J40" s="13"/>
      <c r="K40" s="13"/>
      <c r="L40" s="34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>
      <c r="A41" s="14" t="s">
        <v>32</v>
      </c>
      <c r="B41" s="88">
        <v>0</v>
      </c>
      <c r="C41" s="87"/>
      <c r="D41" s="88">
        <v>0</v>
      </c>
      <c r="E41" s="15"/>
      <c r="F41" s="20">
        <f>SUM(B41-D41)</f>
        <v>0</v>
      </c>
      <c r="G41" s="16"/>
      <c r="H41" s="29" t="str">
        <f>IF(ISERROR(F41/B41),"-",F41/B41)</f>
        <v>-</v>
      </c>
      <c r="I41" s="16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>
      <c r="A42" s="7" t="s">
        <v>33</v>
      </c>
      <c r="B42" s="89">
        <f>SUM(B40:B41)</f>
        <v>824944006.79359996</v>
      </c>
      <c r="C42" s="90"/>
      <c r="D42" s="89">
        <f>SUM(D40:D41)</f>
        <v>937041246.08999991</v>
      </c>
      <c r="E42" s="22"/>
      <c r="F42" s="21">
        <f>SUM(F40:F41)</f>
        <v>-112097239.29639995</v>
      </c>
      <c r="G42" s="23"/>
      <c r="H42" s="24">
        <f>SUM(H40:H41)</f>
        <v>-0.13588466413872202</v>
      </c>
      <c r="I42" s="16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>
      <c r="A43" s="35"/>
      <c r="B43" s="128"/>
      <c r="C43" s="93"/>
      <c r="D43" s="128"/>
      <c r="E43" s="36"/>
      <c r="F43" s="131"/>
      <c r="G43" s="16"/>
      <c r="H43" s="17"/>
      <c r="I43" s="16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>
      <c r="A44" s="35"/>
      <c r="B44" s="129"/>
      <c r="C44" s="93"/>
      <c r="D44" s="129"/>
      <c r="E44" s="36"/>
      <c r="F44" s="132"/>
      <c r="G44" s="16"/>
      <c r="H44" s="17"/>
      <c r="I44" s="16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>
      <c r="A45" s="37"/>
      <c r="B45" s="130"/>
      <c r="C45" s="93"/>
      <c r="D45" s="130"/>
      <c r="E45" s="36"/>
      <c r="F45" s="133"/>
      <c r="G45" s="16"/>
      <c r="H45" s="32"/>
      <c r="I45" s="16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>
      <c r="A46" s="35" t="s">
        <v>34</v>
      </c>
      <c r="B46" s="89">
        <f>+B37+B42</f>
        <v>957262520.44359994</v>
      </c>
      <c r="C46" s="90"/>
      <c r="D46" s="89">
        <f>+D37+D42</f>
        <v>1045197464.27</v>
      </c>
      <c r="E46" s="22"/>
      <c r="F46" s="21">
        <f>+F37+F42</f>
        <v>-87934943.826399952</v>
      </c>
      <c r="G46" s="23"/>
      <c r="H46" s="24">
        <f>+F46/B46</f>
        <v>-9.1860844803210814E-2</v>
      </c>
      <c r="I46" s="16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>
      <c r="A47" s="38"/>
      <c r="B47" s="22"/>
      <c r="C47" s="22"/>
      <c r="D47" s="22"/>
      <c r="E47" s="22"/>
      <c r="F47" s="39"/>
      <c r="G47" s="39"/>
      <c r="H47" s="40"/>
      <c r="I47" s="39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>
      <c r="A48" s="38"/>
      <c r="B48" s="22"/>
      <c r="C48" s="22"/>
      <c r="D48" s="22"/>
      <c r="E48" s="22"/>
      <c r="F48" s="39"/>
      <c r="G48" s="39"/>
      <c r="H48" s="40"/>
      <c r="I48" s="39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29.25" customHeight="1">
      <c r="A49" s="38"/>
      <c r="B49" s="22"/>
      <c r="C49" s="22"/>
      <c r="D49" s="22"/>
      <c r="E49" s="22"/>
      <c r="F49" s="39"/>
      <c r="G49" s="39"/>
      <c r="H49" s="40"/>
      <c r="I49" s="39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>
      <c r="A55" s="42" t="s">
        <v>35</v>
      </c>
      <c r="B55" s="43"/>
      <c r="C55" s="43"/>
      <c r="D55" s="120" t="s">
        <v>36</v>
      </c>
      <c r="E55" s="121"/>
      <c r="F55" s="121"/>
      <c r="G55" s="121"/>
      <c r="H55" s="122"/>
      <c r="I55" s="41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>
      <c r="A56" s="44" t="s">
        <v>37</v>
      </c>
      <c r="B56" s="41"/>
      <c r="C56" s="41"/>
      <c r="D56" s="123" t="s">
        <v>38</v>
      </c>
      <c r="E56" s="121"/>
      <c r="F56" s="121"/>
      <c r="G56" s="121"/>
      <c r="H56" s="122"/>
      <c r="I56" s="41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>
      <c r="A57" s="45" t="s">
        <v>39</v>
      </c>
      <c r="B57" s="41"/>
      <c r="C57" s="41"/>
      <c r="D57" s="124" t="s">
        <v>40</v>
      </c>
      <c r="E57" s="121"/>
      <c r="F57" s="121"/>
      <c r="G57" s="121"/>
      <c r="H57" s="122"/>
      <c r="I57" s="41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>
      <c r="A58" s="41"/>
      <c r="B58" s="41"/>
      <c r="C58" s="41"/>
      <c r="D58" s="46"/>
      <c r="E58" s="41"/>
      <c r="F58" s="41"/>
      <c r="G58" s="41"/>
      <c r="H58" s="41"/>
      <c r="I58" s="41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/>
    <row r="259" spans="1:26" ht="15.75" customHeight="1"/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D55:H55"/>
    <mergeCell ref="D56:H56"/>
    <mergeCell ref="D57:H57"/>
    <mergeCell ref="A5:H5"/>
    <mergeCell ref="A6:H6"/>
    <mergeCell ref="A7:H7"/>
    <mergeCell ref="A8:H8"/>
    <mergeCell ref="B43:B45"/>
    <mergeCell ref="D43:D45"/>
    <mergeCell ref="F43:F45"/>
  </mergeCells>
  <pageMargins left="0.70866141732283472" right="0.70866141732283472" top="0.74803149606299213" bottom="0.74803149606299213" header="0" footer="0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showGridLines="0" topLeftCell="A22" workbookViewId="0">
      <selection activeCell="J51" sqref="J51"/>
    </sheetView>
  </sheetViews>
  <sheetFormatPr baseColWidth="10" defaultColWidth="12.5703125" defaultRowHeight="15" customHeight="1"/>
  <cols>
    <col min="1" max="1" width="2" customWidth="1"/>
    <col min="2" max="2" width="81" customWidth="1"/>
    <col min="3" max="3" width="10.42578125" customWidth="1"/>
    <col min="4" max="4" width="19.85546875" customWidth="1"/>
    <col min="5" max="5" width="2" customWidth="1"/>
    <col min="6" max="6" width="18.28515625" bestFit="1" customWidth="1"/>
    <col min="7" max="7" width="2.7109375" customWidth="1"/>
    <col min="8" max="8" width="18.85546875" customWidth="1"/>
    <col min="9" max="9" width="5.7109375" customWidth="1"/>
    <col min="10" max="10" width="18.7109375" bestFit="1" customWidth="1"/>
    <col min="11" max="11" width="4.42578125" customWidth="1"/>
    <col min="12" max="26" width="10" customWidth="1"/>
  </cols>
  <sheetData>
    <row r="1" spans="1:26" ht="14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98" customFormat="1" ht="14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8.5" customHeight="1">
      <c r="A5" s="1"/>
      <c r="B5" s="125" t="s">
        <v>0</v>
      </c>
      <c r="C5" s="121"/>
      <c r="D5" s="121"/>
      <c r="E5" s="121"/>
      <c r="F5" s="121"/>
      <c r="G5" s="121"/>
      <c r="H5" s="121"/>
      <c r="I5" s="121"/>
      <c r="J5" s="122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25" t="s">
        <v>41</v>
      </c>
      <c r="C6" s="121"/>
      <c r="D6" s="121"/>
      <c r="E6" s="121"/>
      <c r="F6" s="121"/>
      <c r="G6" s="121"/>
      <c r="H6" s="121"/>
      <c r="I6" s="121"/>
      <c r="J6" s="122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136" t="s">
        <v>92</v>
      </c>
      <c r="C7" s="121"/>
      <c r="D7" s="121"/>
      <c r="E7" s="121"/>
      <c r="F7" s="121"/>
      <c r="G7" s="121"/>
      <c r="H7" s="121"/>
      <c r="I7" s="121"/>
      <c r="J7" s="122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137" t="s">
        <v>2</v>
      </c>
      <c r="C8" s="121"/>
      <c r="D8" s="121"/>
      <c r="E8" s="121"/>
      <c r="F8" s="121"/>
      <c r="G8" s="121"/>
      <c r="H8" s="121"/>
      <c r="I8" s="121"/>
      <c r="J8" s="122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98" customFormat="1" ht="21" customHeight="1">
      <c r="A9" s="1"/>
      <c r="B9" s="118"/>
      <c r="C9" s="99"/>
      <c r="D9" s="99"/>
      <c r="E9" s="99"/>
      <c r="F9" s="99"/>
      <c r="G9" s="99"/>
      <c r="H9" s="99"/>
      <c r="I9" s="99"/>
      <c r="J9" s="99"/>
      <c r="K9" s="1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47"/>
      <c r="B11" s="48"/>
      <c r="C11" s="48"/>
      <c r="D11" s="49">
        <v>2024</v>
      </c>
      <c r="E11" s="49"/>
      <c r="F11" s="49">
        <v>2023</v>
      </c>
      <c r="G11" s="50"/>
      <c r="H11" s="49" t="s">
        <v>4</v>
      </c>
      <c r="I11" s="51"/>
      <c r="J11" s="49" t="s">
        <v>5</v>
      </c>
      <c r="K11" s="52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5.75" customHeight="1">
      <c r="A12" s="47"/>
      <c r="B12" s="7" t="s">
        <v>42</v>
      </c>
      <c r="C12" s="53"/>
      <c r="D12" s="50"/>
      <c r="E12" s="50"/>
      <c r="F12" s="50"/>
      <c r="G12" s="51"/>
      <c r="H12" s="51"/>
      <c r="I12" s="52"/>
      <c r="J12" s="52"/>
      <c r="K12" s="52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5.75" customHeight="1">
      <c r="A13" s="47"/>
      <c r="B13" s="14" t="s">
        <v>43</v>
      </c>
      <c r="C13" s="54"/>
      <c r="D13" s="109">
        <f>2069675140.4+100007832.26</f>
        <v>2169682972.6600003</v>
      </c>
      <c r="E13" s="110"/>
      <c r="F13" s="110">
        <v>924557991.00999999</v>
      </c>
      <c r="G13" s="55"/>
      <c r="H13" s="15">
        <f t="shared" ref="H13:H16" si="0">D13-F13</f>
        <v>1245124981.6500003</v>
      </c>
      <c r="I13" s="56"/>
      <c r="J13" s="57">
        <f>+H13/D13</f>
        <v>0.57387415458374313</v>
      </c>
      <c r="K13" s="52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5.75" customHeight="1">
      <c r="A14" s="47"/>
      <c r="B14" s="14" t="s">
        <v>44</v>
      </c>
      <c r="C14" s="54"/>
      <c r="D14" s="109">
        <v>54834480.240000002</v>
      </c>
      <c r="E14" s="110"/>
      <c r="F14" s="110">
        <v>70405316</v>
      </c>
      <c r="G14" s="55"/>
      <c r="H14" s="15">
        <f t="shared" si="0"/>
        <v>-15570835.759999998</v>
      </c>
      <c r="I14" s="52"/>
      <c r="J14" s="57">
        <f>+H14/D14</f>
        <v>-0.28396067021788912</v>
      </c>
      <c r="K14" s="52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5.75" customHeight="1">
      <c r="A15" s="47"/>
      <c r="B15" s="14" t="s">
        <v>45</v>
      </c>
      <c r="C15" s="54"/>
      <c r="D15" s="109">
        <v>22160976</v>
      </c>
      <c r="E15" s="110"/>
      <c r="F15" s="110">
        <v>19510085</v>
      </c>
      <c r="G15" s="55"/>
      <c r="H15" s="15">
        <f t="shared" si="0"/>
        <v>2650891</v>
      </c>
      <c r="I15" s="52"/>
      <c r="J15" s="57">
        <f>+H15/D15</f>
        <v>0.11961977667409594</v>
      </c>
      <c r="K15" s="52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5.75" customHeight="1">
      <c r="A16" s="47"/>
      <c r="B16" s="14" t="s">
        <v>46</v>
      </c>
      <c r="C16" s="54"/>
      <c r="D16" s="111">
        <v>0</v>
      </c>
      <c r="E16" s="110"/>
      <c r="F16" s="111">
        <v>0</v>
      </c>
      <c r="G16" s="55"/>
      <c r="H16" s="20">
        <f t="shared" si="0"/>
        <v>0</v>
      </c>
      <c r="I16" s="52"/>
      <c r="J16" s="58" t="str">
        <f>IF(D16=0,"0.00%",H16/D16)</f>
        <v>0.00%</v>
      </c>
      <c r="K16" s="52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5.75" customHeight="1">
      <c r="A17" s="47"/>
      <c r="B17" s="7" t="s">
        <v>47</v>
      </c>
      <c r="C17" s="53"/>
      <c r="D17" s="112">
        <f>SUM(D13:D16)</f>
        <v>2246678428.9000001</v>
      </c>
      <c r="E17" s="112"/>
      <c r="F17" s="112">
        <f>SUM(F13:F16)</f>
        <v>1014473392.01</v>
      </c>
      <c r="G17" s="55"/>
      <c r="H17" s="22">
        <f>SUM(H13:H16)</f>
        <v>1232205036.8900003</v>
      </c>
      <c r="I17" s="52"/>
      <c r="J17" s="59">
        <f>+H17/D17*100</f>
        <v>54.845634383613252</v>
      </c>
      <c r="K17" s="52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5.75" customHeight="1">
      <c r="A18" s="47"/>
      <c r="B18" s="7"/>
      <c r="C18" s="53"/>
      <c r="D18" s="112"/>
      <c r="E18" s="112"/>
      <c r="F18" s="112"/>
      <c r="G18" s="55"/>
      <c r="H18" s="22"/>
      <c r="I18" s="52"/>
      <c r="J18" s="60"/>
      <c r="K18" s="52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5.75" customHeight="1">
      <c r="A19" s="47"/>
      <c r="B19" s="7"/>
      <c r="C19" s="53"/>
      <c r="D19" s="112"/>
      <c r="E19" s="112"/>
      <c r="F19" s="112"/>
      <c r="G19" s="55"/>
      <c r="H19" s="22"/>
      <c r="I19" s="52"/>
      <c r="J19" s="60"/>
      <c r="K19" s="52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5.75" customHeight="1">
      <c r="A20" s="47"/>
      <c r="B20" s="7" t="s">
        <v>48</v>
      </c>
      <c r="C20" s="61"/>
      <c r="D20" s="112"/>
      <c r="E20" s="112"/>
      <c r="F20" s="112"/>
      <c r="G20" s="55"/>
      <c r="H20" s="31"/>
      <c r="I20" s="52"/>
      <c r="J20" s="60"/>
      <c r="K20" s="52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.75">
      <c r="A21" s="47"/>
      <c r="B21" s="14" t="s">
        <v>49</v>
      </c>
      <c r="C21" s="62" t="s">
        <v>50</v>
      </c>
      <c r="D21" s="110">
        <v>942867534.26999998</v>
      </c>
      <c r="E21" s="110"/>
      <c r="F21" s="110">
        <v>777785568.26999998</v>
      </c>
      <c r="G21" s="55"/>
      <c r="H21" s="15">
        <f t="shared" ref="H21:H28" si="1">D21-F21</f>
        <v>165081966</v>
      </c>
      <c r="I21" s="56"/>
      <c r="J21" s="57">
        <f>+H21/D21</f>
        <v>0.17508500399031351</v>
      </c>
      <c r="K21" s="52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5.75">
      <c r="A22" s="47"/>
      <c r="B22" s="14" t="s">
        <v>51</v>
      </c>
      <c r="C22" s="62" t="s">
        <v>52</v>
      </c>
      <c r="D22" s="110">
        <v>74386074.700000003</v>
      </c>
      <c r="E22" s="110"/>
      <c r="F22" s="110">
        <v>46681965.299999997</v>
      </c>
      <c r="G22" s="55"/>
      <c r="H22" s="15">
        <f t="shared" si="1"/>
        <v>27704109.400000006</v>
      </c>
      <c r="I22" s="52"/>
      <c r="J22" s="57">
        <f>+H22/D22</f>
        <v>0.3724367700773436</v>
      </c>
      <c r="K22" s="52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5.75" customHeight="1">
      <c r="A23" s="47"/>
      <c r="B23" s="14" t="s">
        <v>53</v>
      </c>
      <c r="C23" s="62" t="s">
        <v>54</v>
      </c>
      <c r="D23" s="110">
        <v>35765410.700000003</v>
      </c>
      <c r="E23" s="110"/>
      <c r="F23" s="110">
        <v>43448077.109999999</v>
      </c>
      <c r="G23" s="55"/>
      <c r="H23" s="15">
        <f t="shared" si="1"/>
        <v>-7682666.4099999964</v>
      </c>
      <c r="I23" s="52"/>
      <c r="J23" s="57">
        <f t="shared" ref="J23" si="2">+H23/D23</f>
        <v>-0.21480716311192802</v>
      </c>
      <c r="K23" s="52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>
      <c r="A24" s="47"/>
      <c r="B24" s="14" t="s">
        <v>55</v>
      </c>
      <c r="C24" s="62" t="s">
        <v>56</v>
      </c>
      <c r="D24" s="110">
        <v>0</v>
      </c>
      <c r="E24" s="110"/>
      <c r="F24" s="110">
        <v>0</v>
      </c>
      <c r="G24" s="55"/>
      <c r="H24" s="15">
        <f t="shared" si="1"/>
        <v>0</v>
      </c>
      <c r="I24" s="52"/>
      <c r="J24" s="57">
        <v>0</v>
      </c>
      <c r="K24" s="52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5.75" customHeight="1">
      <c r="A25" s="47"/>
      <c r="B25" s="14" t="s">
        <v>57</v>
      </c>
      <c r="C25" s="54"/>
      <c r="D25" s="110">
        <v>0</v>
      </c>
      <c r="E25" s="110"/>
      <c r="F25" s="110">
        <v>0</v>
      </c>
      <c r="G25" s="55"/>
      <c r="H25" s="15">
        <f t="shared" si="1"/>
        <v>0</v>
      </c>
      <c r="I25" s="56"/>
      <c r="J25" s="57">
        <v>0</v>
      </c>
      <c r="K25" s="52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.75" customHeight="1">
      <c r="A26" s="47"/>
      <c r="B26" s="14" t="s">
        <v>58</v>
      </c>
      <c r="C26" s="62" t="s">
        <v>59</v>
      </c>
      <c r="D26" s="110">
        <v>110467504.98999999</v>
      </c>
      <c r="E26" s="110"/>
      <c r="F26" s="110">
        <v>47500660.509999998</v>
      </c>
      <c r="G26" s="55"/>
      <c r="H26" s="15">
        <f t="shared" si="1"/>
        <v>62966844.479999997</v>
      </c>
      <c r="I26" s="56"/>
      <c r="J26" s="57">
        <f>+H26/D26</f>
        <v>0.57000331894614653</v>
      </c>
      <c r="K26" s="52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>
      <c r="A27" s="47"/>
      <c r="B27" s="14" t="s">
        <v>60</v>
      </c>
      <c r="C27" s="62" t="s">
        <v>61</v>
      </c>
      <c r="D27" s="110">
        <v>46778476.490000002</v>
      </c>
      <c r="E27" s="110"/>
      <c r="F27" s="110">
        <v>44076497.759999998</v>
      </c>
      <c r="G27" s="55"/>
      <c r="H27" s="15">
        <f t="shared" si="1"/>
        <v>2701978.7300000042</v>
      </c>
      <c r="I27" s="52"/>
      <c r="J27" s="97" t="s">
        <v>90</v>
      </c>
      <c r="K27" s="52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5.75" customHeight="1">
      <c r="A28" s="47"/>
      <c r="B28" s="14" t="s">
        <v>62</v>
      </c>
      <c r="C28" s="54"/>
      <c r="D28" s="111">
        <v>0</v>
      </c>
      <c r="E28" s="110"/>
      <c r="F28" s="111">
        <v>0</v>
      </c>
      <c r="G28" s="55"/>
      <c r="H28" s="20">
        <f t="shared" si="1"/>
        <v>0</v>
      </c>
      <c r="I28" s="52"/>
      <c r="J28" s="20" t="s">
        <v>90</v>
      </c>
      <c r="K28" s="52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5.75" customHeight="1">
      <c r="A29" s="47"/>
      <c r="B29" s="7" t="s">
        <v>63</v>
      </c>
      <c r="C29" s="53"/>
      <c r="D29" s="112">
        <f>SUM(D21:D28)</f>
        <v>1210265001.1500001</v>
      </c>
      <c r="E29" s="112"/>
      <c r="F29" s="112">
        <f>SUM(F21:F28)</f>
        <v>959492768.94999993</v>
      </c>
      <c r="G29" s="55"/>
      <c r="H29" s="22">
        <f>SUM(H21:H28)</f>
        <v>250772232.19999999</v>
      </c>
      <c r="I29" s="52"/>
      <c r="J29" s="63">
        <f>+H29/D29</f>
        <v>0.207204399004941</v>
      </c>
      <c r="K29" s="52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5.75" customHeight="1">
      <c r="A30" s="47"/>
      <c r="B30" s="7"/>
      <c r="C30" s="53"/>
      <c r="D30" s="112"/>
      <c r="E30" s="112"/>
      <c r="F30" s="112"/>
      <c r="G30" s="55"/>
      <c r="H30" s="22"/>
      <c r="I30" s="52"/>
      <c r="J30" s="60"/>
      <c r="K30" s="52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5.75" customHeight="1">
      <c r="A31" s="47"/>
      <c r="B31" s="7"/>
      <c r="C31" s="53"/>
      <c r="D31" s="112"/>
      <c r="E31" s="112"/>
      <c r="F31" s="112"/>
      <c r="G31" s="55"/>
      <c r="H31" s="22"/>
      <c r="I31" s="52"/>
      <c r="J31" s="60"/>
      <c r="K31" s="52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>
      <c r="A32" s="47"/>
      <c r="B32" s="14" t="s">
        <v>64</v>
      </c>
      <c r="C32" s="54"/>
      <c r="D32" s="110">
        <v>0</v>
      </c>
      <c r="E32" s="110"/>
      <c r="F32" s="110">
        <v>0</v>
      </c>
      <c r="G32" s="55"/>
      <c r="H32" s="15">
        <v>0</v>
      </c>
      <c r="I32" s="52"/>
      <c r="J32" s="64" t="s">
        <v>90</v>
      </c>
      <c r="K32" s="52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>
      <c r="A33" s="47"/>
      <c r="B33" s="14" t="s">
        <v>65</v>
      </c>
      <c r="C33" s="54"/>
      <c r="D33" s="111">
        <v>0</v>
      </c>
      <c r="E33" s="110"/>
      <c r="F33" s="111">
        <v>0</v>
      </c>
      <c r="G33" s="55"/>
      <c r="H33" s="20">
        <v>0</v>
      </c>
      <c r="I33" s="52"/>
      <c r="J33" s="58" t="str">
        <f>IF(D33=0,"0.00%",H33/D33)</f>
        <v>0.00%</v>
      </c>
      <c r="K33" s="52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>
      <c r="A34" s="47"/>
      <c r="B34" s="7" t="s">
        <v>66</v>
      </c>
      <c r="C34" s="53"/>
      <c r="D34" s="113">
        <f>+D17-D29-D32-D33</f>
        <v>1036413427.75</v>
      </c>
      <c r="E34" s="112"/>
      <c r="F34" s="113">
        <f>+F17-F29-F32-F33</f>
        <v>54980623.060000062</v>
      </c>
      <c r="G34" s="55"/>
      <c r="H34" s="21">
        <f>+H17-H29-H32-H33</f>
        <v>981432804.6900003</v>
      </c>
      <c r="I34" s="52"/>
      <c r="J34" s="65">
        <f>+H34/D34</f>
        <v>0.94695107030853531</v>
      </c>
      <c r="K34" s="52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>
      <c r="A35" s="47"/>
      <c r="B35" s="7"/>
      <c r="C35" s="53"/>
      <c r="D35" s="22"/>
      <c r="E35" s="22"/>
      <c r="F35" s="22"/>
      <c r="G35" s="55"/>
      <c r="H35" s="22"/>
      <c r="I35" s="52"/>
      <c r="J35" s="66"/>
      <c r="K35" s="52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>
      <c r="A36" s="47"/>
      <c r="B36" s="7"/>
      <c r="C36" s="53"/>
      <c r="D36" s="22"/>
      <c r="E36" s="22"/>
      <c r="F36" s="22"/>
      <c r="G36" s="55"/>
      <c r="H36" s="22"/>
      <c r="I36" s="52"/>
      <c r="J36" s="66"/>
      <c r="K36" s="52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>
      <c r="A37" s="47"/>
      <c r="B37" s="7"/>
      <c r="C37" s="53"/>
      <c r="D37" s="22"/>
      <c r="E37" s="22"/>
      <c r="F37" s="22"/>
      <c r="G37" s="55"/>
      <c r="H37" s="22"/>
      <c r="I37" s="52"/>
      <c r="J37" s="66"/>
      <c r="K37" s="52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>
      <c r="A38" s="47"/>
      <c r="B38" s="53"/>
      <c r="C38" s="53"/>
      <c r="D38" s="22"/>
      <c r="E38" s="22"/>
      <c r="F38" s="22"/>
      <c r="G38" s="56"/>
      <c r="H38" s="56"/>
      <c r="I38" s="52"/>
      <c r="J38" s="52"/>
      <c r="K38" s="52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>
      <c r="A39" s="47"/>
      <c r="B39" s="53"/>
      <c r="C39" s="53"/>
      <c r="D39" s="22"/>
      <c r="E39" s="22"/>
      <c r="F39" s="22"/>
      <c r="G39" s="56"/>
      <c r="H39" s="56"/>
      <c r="I39" s="52"/>
      <c r="J39" s="52"/>
      <c r="K39" s="52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>
      <c r="A40" s="47"/>
      <c r="B40" s="62"/>
      <c r="C40" s="62"/>
      <c r="D40" s="15"/>
      <c r="E40" s="15"/>
      <c r="F40" s="67"/>
      <c r="G40" s="56"/>
      <c r="H40" s="56"/>
      <c r="I40" s="52"/>
      <c r="J40" s="52"/>
      <c r="K40" s="52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>
      <c r="A41" s="47"/>
      <c r="B41" s="68"/>
      <c r="C41" s="68"/>
      <c r="D41" s="52"/>
      <c r="E41" s="52"/>
      <c r="F41" s="52"/>
      <c r="G41" s="49"/>
      <c r="H41" s="52"/>
      <c r="I41" s="52"/>
      <c r="J41" s="52"/>
      <c r="K41" s="52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>
      <c r="A42" s="47"/>
      <c r="B42" s="51" t="s">
        <v>67</v>
      </c>
      <c r="C42" s="68"/>
      <c r="D42" s="52"/>
      <c r="E42" s="52"/>
      <c r="F42" s="135" t="s">
        <v>36</v>
      </c>
      <c r="G42" s="121"/>
      <c r="H42" s="121"/>
      <c r="I42" s="122"/>
      <c r="J42" s="52"/>
      <c r="K42" s="52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>
      <c r="A43" s="47"/>
      <c r="B43" s="69" t="s">
        <v>68</v>
      </c>
      <c r="C43" s="68"/>
      <c r="D43" s="52"/>
      <c r="E43" s="52"/>
      <c r="F43" s="134" t="s">
        <v>69</v>
      </c>
      <c r="G43" s="121"/>
      <c r="H43" s="122"/>
      <c r="I43" s="52"/>
      <c r="J43" s="52"/>
      <c r="K43" s="52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>
      <c r="A44" s="47"/>
      <c r="B44" s="70" t="s">
        <v>70</v>
      </c>
      <c r="C44" s="52"/>
      <c r="D44" s="52"/>
      <c r="E44" s="52"/>
      <c r="F44" s="135" t="s">
        <v>71</v>
      </c>
      <c r="G44" s="121"/>
      <c r="H44" s="122"/>
      <c r="I44" s="52"/>
      <c r="J44" s="52"/>
      <c r="K44" s="52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>
      <c r="A45" s="47"/>
      <c r="B45" s="52"/>
      <c r="C45" s="52"/>
      <c r="D45" s="56"/>
      <c r="E45" s="56"/>
      <c r="F45" s="56"/>
      <c r="G45" s="56"/>
      <c r="H45" s="56"/>
      <c r="I45" s="52"/>
      <c r="J45" s="52"/>
      <c r="K45" s="52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5.75" customHeight="1">
      <c r="A46" s="47"/>
      <c r="B46" s="52"/>
      <c r="C46" s="52"/>
      <c r="D46" s="56"/>
      <c r="E46" s="56"/>
      <c r="F46" s="56"/>
      <c r="G46" s="56"/>
      <c r="H46" s="56"/>
      <c r="I46" s="52"/>
      <c r="J46" s="52"/>
      <c r="K46" s="52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5.75" customHeight="1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5.7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5.75" customHeight="1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5.75" customHeight="1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5.7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.7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.75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.7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.7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7">
    <mergeCell ref="F43:H43"/>
    <mergeCell ref="F44:H44"/>
    <mergeCell ref="B5:J5"/>
    <mergeCell ref="B6:J6"/>
    <mergeCell ref="B7:J7"/>
    <mergeCell ref="B8:J8"/>
    <mergeCell ref="F42:I42"/>
  </mergeCells>
  <pageMargins left="0.7" right="0.7" top="0.75" bottom="0.75" header="0" footer="0"/>
  <pageSetup scale="67" fitToHeight="0" orientation="landscape" r:id="rId1"/>
  <ignoredErrors>
    <ignoredError sqref="J27:J28 J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1"/>
  <sheetViews>
    <sheetView showGridLines="0" tabSelected="1" zoomScaleNormal="100" workbookViewId="0">
      <selection activeCell="F42" sqref="F42"/>
    </sheetView>
  </sheetViews>
  <sheetFormatPr baseColWidth="10" defaultColWidth="12.5703125" defaultRowHeight="15" customHeight="1"/>
  <cols>
    <col min="1" max="1" width="69.5703125" customWidth="1"/>
    <col min="2" max="2" width="21.140625" customWidth="1"/>
    <col min="3" max="3" width="6" customWidth="1"/>
    <col min="4" max="4" width="22.140625" customWidth="1"/>
    <col min="5" max="5" width="10.7109375" customWidth="1"/>
    <col min="6" max="6" width="20.85546875" customWidth="1"/>
    <col min="7" max="14" width="10" customWidth="1"/>
  </cols>
  <sheetData>
    <row r="1" spans="1:14" s="98" customFormat="1" ht="15" customHeight="1"/>
    <row r="2" spans="1:14" ht="14.25" customHeight="1">
      <c r="A2" s="71"/>
      <c r="B2" s="72"/>
      <c r="C2" s="71"/>
      <c r="D2" s="71"/>
      <c r="E2" s="71"/>
      <c r="F2" s="1"/>
      <c r="G2" s="1"/>
      <c r="H2" s="1"/>
      <c r="I2" s="1"/>
      <c r="J2" s="1"/>
      <c r="K2" s="1"/>
      <c r="L2" s="1"/>
      <c r="M2" s="1"/>
      <c r="N2" s="1"/>
    </row>
    <row r="3" spans="1:14" s="98" customFormat="1" ht="14.25" customHeight="1">
      <c r="A3" s="116"/>
      <c r="B3" s="117"/>
      <c r="C3" s="116"/>
      <c r="D3" s="116"/>
      <c r="E3" s="116"/>
      <c r="F3" s="1"/>
      <c r="G3" s="1"/>
      <c r="H3" s="1"/>
      <c r="I3" s="1"/>
      <c r="J3" s="1"/>
      <c r="K3" s="1"/>
      <c r="L3" s="1"/>
      <c r="M3" s="1"/>
      <c r="N3" s="1"/>
    </row>
    <row r="4" spans="1:14" s="98" customFormat="1" ht="14.25" customHeight="1">
      <c r="A4" s="116"/>
      <c r="B4" s="117"/>
      <c r="C4" s="116"/>
      <c r="D4" s="116"/>
      <c r="E4" s="116"/>
      <c r="F4" s="1"/>
      <c r="G4" s="1"/>
      <c r="H4" s="1"/>
      <c r="I4" s="1"/>
      <c r="J4" s="1"/>
      <c r="K4" s="1"/>
      <c r="L4" s="1"/>
      <c r="M4" s="1"/>
      <c r="N4" s="1"/>
    </row>
    <row r="5" spans="1:14" ht="14.25" customHeight="1">
      <c r="A5" s="71"/>
      <c r="B5" s="72"/>
      <c r="C5" s="71"/>
      <c r="D5" s="71"/>
      <c r="E5" s="71"/>
      <c r="F5" s="1"/>
      <c r="G5" s="1"/>
      <c r="H5" s="1"/>
      <c r="I5" s="1"/>
      <c r="J5" s="1"/>
      <c r="K5" s="1"/>
      <c r="L5" s="1"/>
      <c r="M5" s="1"/>
      <c r="N5" s="1"/>
    </row>
    <row r="6" spans="1:14" ht="14.25" customHeight="1">
      <c r="A6" s="71"/>
      <c r="B6" s="72"/>
      <c r="C6" s="71"/>
      <c r="D6" s="71"/>
      <c r="E6" s="71"/>
      <c r="F6" s="1"/>
      <c r="G6" s="1"/>
      <c r="H6" s="1"/>
      <c r="I6" s="1"/>
      <c r="J6" s="1"/>
      <c r="K6" s="1"/>
      <c r="L6" s="1"/>
      <c r="M6" s="1"/>
      <c r="N6" s="1"/>
    </row>
    <row r="7" spans="1:14" ht="14.25" customHeight="1">
      <c r="A7" s="71"/>
      <c r="B7" s="72"/>
      <c r="C7" s="71"/>
      <c r="D7" s="71"/>
      <c r="E7" s="71"/>
      <c r="F7" s="1"/>
      <c r="G7" s="1"/>
      <c r="H7" s="1"/>
      <c r="I7" s="1"/>
      <c r="J7" s="1"/>
      <c r="K7" s="1"/>
      <c r="L7" s="1"/>
      <c r="M7" s="1"/>
      <c r="N7" s="1"/>
    </row>
    <row r="8" spans="1:14" ht="28.5" customHeight="1">
      <c r="A8" s="73" t="s">
        <v>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spans="1:14" ht="28.5" customHeight="1">
      <c r="A9" s="75" t="s">
        <v>72</v>
      </c>
      <c r="B9" s="75"/>
      <c r="C9" s="75"/>
      <c r="D9" s="75"/>
      <c r="E9" s="76"/>
      <c r="F9" s="74"/>
      <c r="G9" s="74"/>
      <c r="H9" s="74"/>
      <c r="I9" s="74"/>
      <c r="J9" s="74"/>
      <c r="K9" s="74"/>
      <c r="L9" s="74"/>
      <c r="M9" s="74"/>
      <c r="N9" s="74"/>
    </row>
    <row r="10" spans="1:14" ht="28.5" customHeight="1">
      <c r="A10" s="96" t="s">
        <v>92</v>
      </c>
      <c r="B10" s="75"/>
      <c r="C10" s="75"/>
      <c r="D10" s="75"/>
      <c r="E10" s="76"/>
      <c r="F10" s="74"/>
      <c r="G10" s="74"/>
      <c r="H10" s="74"/>
      <c r="I10" s="74"/>
      <c r="J10" s="74"/>
      <c r="K10" s="74"/>
      <c r="L10" s="74"/>
      <c r="M10" s="74"/>
      <c r="N10" s="74"/>
    </row>
    <row r="11" spans="1:14" ht="16.5" customHeight="1">
      <c r="A11" s="77" t="s">
        <v>73</v>
      </c>
      <c r="B11" s="75"/>
      <c r="C11" s="75"/>
      <c r="D11" s="75"/>
      <c r="E11" s="76"/>
      <c r="F11" s="74"/>
      <c r="G11" s="74"/>
      <c r="H11" s="74"/>
      <c r="I11" s="74"/>
      <c r="J11" s="74"/>
      <c r="K11" s="74"/>
      <c r="L11" s="74"/>
      <c r="M11" s="74"/>
      <c r="N11" s="74"/>
    </row>
    <row r="12" spans="1:14" ht="15.75" customHeight="1">
      <c r="A12" s="78"/>
      <c r="B12" s="72"/>
      <c r="C12" s="71"/>
      <c r="D12" s="71"/>
      <c r="E12" s="71"/>
      <c r="F12" s="1"/>
      <c r="G12" s="1"/>
      <c r="H12" s="1"/>
      <c r="I12" s="1"/>
      <c r="J12" s="1"/>
      <c r="K12" s="1"/>
      <c r="L12" s="1"/>
      <c r="M12" s="1"/>
      <c r="N12" s="1"/>
    </row>
    <row r="13" spans="1:14" ht="27" customHeight="1">
      <c r="A13" s="79"/>
      <c r="B13" s="80">
        <v>2024</v>
      </c>
      <c r="C13" s="41"/>
      <c r="D13" s="80">
        <v>2023</v>
      </c>
      <c r="E13" s="41"/>
      <c r="F13" s="9"/>
      <c r="G13" s="13"/>
      <c r="H13" s="13"/>
      <c r="I13" s="13"/>
      <c r="J13" s="13"/>
      <c r="K13" s="13"/>
      <c r="L13" s="13"/>
      <c r="M13" s="13"/>
      <c r="N13" s="13"/>
    </row>
    <row r="14" spans="1:14" ht="27" customHeight="1">
      <c r="A14" s="79" t="s">
        <v>74</v>
      </c>
      <c r="B14" s="81"/>
      <c r="C14" s="41"/>
      <c r="D14" s="41"/>
      <c r="E14" s="41"/>
      <c r="F14" s="86"/>
      <c r="G14" s="13"/>
      <c r="H14" s="13"/>
      <c r="I14" s="13"/>
      <c r="J14" s="13"/>
      <c r="K14" s="13"/>
      <c r="L14" s="13"/>
      <c r="M14" s="13"/>
      <c r="N14" s="13"/>
    </row>
    <row r="15" spans="1:14" ht="27" customHeight="1">
      <c r="A15" s="54" t="s">
        <v>75</v>
      </c>
      <c r="B15" s="19">
        <f>++'Balance General'!F13</f>
        <v>-16264184.939999998</v>
      </c>
      <c r="C15" s="39"/>
      <c r="D15" s="100">
        <v>-21321542.32</v>
      </c>
      <c r="E15" s="41"/>
      <c r="F15" s="87"/>
      <c r="G15" s="13"/>
      <c r="H15" s="13"/>
      <c r="I15" s="13"/>
      <c r="J15" s="13"/>
      <c r="K15" s="13"/>
      <c r="L15" s="13"/>
      <c r="M15" s="13"/>
      <c r="N15" s="13"/>
    </row>
    <row r="16" spans="1:14" ht="15.75" customHeight="1">
      <c r="A16" s="54" t="s">
        <v>76</v>
      </c>
      <c r="B16" s="19">
        <f>+'Balance General'!F14</f>
        <v>3303331.5199999996</v>
      </c>
      <c r="C16" s="39"/>
      <c r="D16" s="100">
        <v>5534146.5599999987</v>
      </c>
      <c r="E16" s="41"/>
      <c r="F16" s="87"/>
      <c r="G16" s="13"/>
      <c r="H16" s="13"/>
      <c r="I16" s="13"/>
      <c r="J16" s="13"/>
      <c r="K16" s="13"/>
      <c r="L16" s="13"/>
      <c r="M16" s="13"/>
      <c r="N16" s="13"/>
    </row>
    <row r="17" spans="1:14" ht="27" customHeight="1">
      <c r="A17" s="54" t="s">
        <v>10</v>
      </c>
      <c r="B17" s="19">
        <f>+'Balance General'!F15</f>
        <v>-2778351.34</v>
      </c>
      <c r="C17" s="39"/>
      <c r="D17" s="100">
        <v>465911.46999999974</v>
      </c>
      <c r="E17" s="41"/>
      <c r="F17" s="87"/>
      <c r="G17" s="13"/>
      <c r="H17" s="13"/>
      <c r="I17" s="13"/>
      <c r="J17" s="13"/>
      <c r="K17" s="13"/>
      <c r="L17" s="13"/>
      <c r="M17" s="13"/>
      <c r="N17" s="13"/>
    </row>
    <row r="18" spans="1:14" ht="27" customHeight="1">
      <c r="A18" s="54" t="s">
        <v>77</v>
      </c>
      <c r="B18" s="19">
        <f>+'Balance General'!F19</f>
        <v>49432326.799999952</v>
      </c>
      <c r="C18" s="39"/>
      <c r="D18" s="100">
        <v>-4360460.25</v>
      </c>
      <c r="E18" s="41"/>
      <c r="F18" s="87"/>
      <c r="G18" s="13"/>
      <c r="H18" s="13"/>
      <c r="I18" s="13"/>
      <c r="J18" s="13"/>
      <c r="K18" s="13"/>
      <c r="L18" s="13"/>
      <c r="M18" s="13"/>
      <c r="N18" s="13"/>
    </row>
    <row r="19" spans="1:14" ht="27" customHeight="1">
      <c r="A19" s="54" t="s">
        <v>78</v>
      </c>
      <c r="B19" s="19">
        <v>0</v>
      </c>
      <c r="C19" s="39"/>
      <c r="D19" s="100">
        <v>0</v>
      </c>
      <c r="E19" s="41"/>
      <c r="F19" s="90"/>
      <c r="G19" s="13"/>
      <c r="H19" s="13"/>
      <c r="I19" s="13"/>
      <c r="J19" s="13"/>
      <c r="K19" s="13"/>
      <c r="L19" s="13"/>
      <c r="M19" s="13"/>
      <c r="N19" s="13"/>
    </row>
    <row r="20" spans="1:14" ht="27" customHeight="1">
      <c r="A20" s="54" t="s">
        <v>21</v>
      </c>
      <c r="B20" s="19">
        <f>++'Balance General'!F28</f>
        <v>19220798.690000005</v>
      </c>
      <c r="C20" s="39"/>
      <c r="D20" s="100">
        <v>31869281.909999996</v>
      </c>
      <c r="E20" s="41"/>
      <c r="F20" s="90"/>
      <c r="G20" s="13"/>
      <c r="H20" s="13"/>
      <c r="I20" s="13"/>
      <c r="J20" s="13"/>
      <c r="K20" s="13"/>
      <c r="L20" s="13"/>
      <c r="M20" s="13"/>
      <c r="N20" s="13"/>
    </row>
    <row r="21" spans="1:14" ht="27" customHeight="1">
      <c r="A21" s="54" t="s">
        <v>22</v>
      </c>
      <c r="B21" s="19">
        <f>-+'Balance General'!F29</f>
        <v>-3346609.24</v>
      </c>
      <c r="C21" s="39"/>
      <c r="D21" s="100">
        <v>1108013.2599999998</v>
      </c>
      <c r="E21" s="41"/>
      <c r="F21" s="91"/>
      <c r="G21" s="13"/>
      <c r="H21" s="13"/>
      <c r="I21" s="13"/>
      <c r="J21" s="13"/>
      <c r="K21" s="13"/>
      <c r="L21" s="13"/>
      <c r="M21" s="13"/>
      <c r="N21" s="13"/>
    </row>
    <row r="22" spans="1:14" ht="15.75" customHeight="1">
      <c r="A22" s="54" t="s">
        <v>23</v>
      </c>
      <c r="B22" s="19">
        <f>-+'Balance General'!F30</f>
        <v>-2154054.5700000003</v>
      </c>
      <c r="C22" s="39"/>
      <c r="D22" s="100">
        <v>97579.330000000075</v>
      </c>
      <c r="E22" s="41"/>
      <c r="F22" s="87"/>
      <c r="G22" s="13"/>
      <c r="H22" s="13"/>
      <c r="I22" s="13"/>
      <c r="J22" s="13"/>
      <c r="K22" s="13"/>
      <c r="L22" s="13"/>
      <c r="M22" s="13"/>
      <c r="N22" s="13"/>
    </row>
    <row r="23" spans="1:14" ht="15.75" customHeight="1">
      <c r="A23" s="62" t="s">
        <v>26</v>
      </c>
      <c r="B23" s="19">
        <f>+'Balance General'!F34</f>
        <v>-3161837.3100000005</v>
      </c>
      <c r="C23" s="39"/>
      <c r="D23" s="100">
        <v>5003377.8600000003</v>
      </c>
      <c r="E23" s="41"/>
      <c r="F23" s="87"/>
      <c r="G23" s="13"/>
      <c r="H23" s="13"/>
      <c r="I23" s="13"/>
      <c r="J23" s="13"/>
      <c r="K23" s="13"/>
      <c r="L23" s="13"/>
      <c r="M23" s="13"/>
      <c r="N23" s="13"/>
    </row>
    <row r="24" spans="1:14" ht="15.75" customHeight="1">
      <c r="A24" s="62" t="s">
        <v>27</v>
      </c>
      <c r="B24" s="19">
        <f>-+'Balance General'!F35</f>
        <v>-2602670.2799999937</v>
      </c>
      <c r="C24" s="39"/>
      <c r="D24" s="100">
        <v>765898.24000000209</v>
      </c>
      <c r="E24" s="41"/>
      <c r="F24" s="87"/>
      <c r="G24" s="13"/>
      <c r="H24" s="13"/>
      <c r="I24" s="13"/>
      <c r="J24" s="13"/>
      <c r="K24" s="13"/>
      <c r="L24" s="13"/>
      <c r="M24" s="13"/>
      <c r="N24" s="13"/>
    </row>
    <row r="25" spans="1:14" ht="15.75" customHeight="1" thickBot="1">
      <c r="A25" s="54"/>
      <c r="B25" s="19">
        <v>0</v>
      </c>
      <c r="C25" s="39"/>
      <c r="D25" s="101">
        <v>0</v>
      </c>
      <c r="E25" s="41"/>
      <c r="F25" s="90"/>
      <c r="G25" s="13"/>
      <c r="H25" s="13"/>
      <c r="I25" s="13"/>
      <c r="J25" s="13"/>
      <c r="K25" s="13"/>
      <c r="L25" s="13"/>
      <c r="M25" s="13"/>
      <c r="N25" s="13"/>
    </row>
    <row r="26" spans="1:14" ht="15.75" customHeight="1" thickBot="1">
      <c r="A26" s="53" t="s">
        <v>79</v>
      </c>
      <c r="B26" s="21">
        <f>SUM(B15:B25)</f>
        <v>41648749.329999961</v>
      </c>
      <c r="C26" s="39"/>
      <c r="D26" s="102">
        <v>19162206.059999995</v>
      </c>
      <c r="E26" s="41"/>
      <c r="F26" s="90"/>
      <c r="G26" s="13"/>
      <c r="H26" s="13"/>
      <c r="I26" s="13"/>
      <c r="J26" s="13"/>
      <c r="K26" s="13"/>
      <c r="L26" s="13"/>
      <c r="M26" s="13"/>
      <c r="N26" s="13"/>
    </row>
    <row r="27" spans="1:14" ht="15.75" customHeight="1" thickTop="1">
      <c r="A27" s="53"/>
      <c r="B27" s="22"/>
      <c r="C27" s="39"/>
      <c r="D27" s="103"/>
      <c r="E27" s="41"/>
      <c r="F27" s="90"/>
      <c r="G27" s="13"/>
      <c r="H27" s="13"/>
      <c r="I27" s="13"/>
      <c r="J27" s="13"/>
      <c r="K27" s="13"/>
      <c r="L27" s="13"/>
      <c r="M27" s="13"/>
      <c r="N27" s="13"/>
    </row>
    <row r="28" spans="1:14" ht="15.75" customHeight="1">
      <c r="A28" s="53"/>
      <c r="B28" s="22"/>
      <c r="C28" s="39"/>
      <c r="D28" s="103"/>
      <c r="E28" s="41"/>
      <c r="F28" s="91"/>
      <c r="G28" s="13"/>
      <c r="H28" s="13"/>
      <c r="I28" s="13"/>
      <c r="J28" s="13"/>
      <c r="K28" s="13"/>
      <c r="L28" s="13"/>
      <c r="M28" s="13"/>
      <c r="N28" s="13"/>
    </row>
    <row r="29" spans="1:14" ht="15.75" customHeight="1">
      <c r="A29" s="53" t="s">
        <v>80</v>
      </c>
      <c r="B29" s="31"/>
      <c r="C29" s="39"/>
      <c r="D29" s="103"/>
      <c r="E29" s="41"/>
      <c r="F29" s="87"/>
      <c r="G29" s="13"/>
      <c r="H29" s="13"/>
      <c r="I29" s="13"/>
      <c r="J29" s="13"/>
      <c r="K29" s="13"/>
      <c r="L29" s="13"/>
      <c r="M29" s="13"/>
      <c r="N29" s="13"/>
    </row>
    <row r="30" spans="1:14" ht="15.75" customHeight="1">
      <c r="A30" s="54" t="s">
        <v>81</v>
      </c>
      <c r="B30" s="15">
        <f>-'Balance General'!F20</f>
        <v>32308543.046400003</v>
      </c>
      <c r="C30" s="39"/>
      <c r="D30" s="104">
        <v>73707.859999999404</v>
      </c>
      <c r="E30" s="41"/>
      <c r="F30" s="87"/>
      <c r="G30" s="13"/>
      <c r="H30" s="13"/>
      <c r="I30" s="13"/>
      <c r="J30" s="13"/>
      <c r="K30" s="13"/>
      <c r="L30" s="13"/>
      <c r="M30" s="13"/>
      <c r="N30" s="13"/>
    </row>
    <row r="31" spans="1:14" ht="15.75" customHeight="1" thickBot="1">
      <c r="A31" s="54" t="s">
        <v>82</v>
      </c>
      <c r="B31" s="15">
        <v>0</v>
      </c>
      <c r="C31" s="39"/>
      <c r="D31" s="105">
        <v>0</v>
      </c>
      <c r="E31" s="41"/>
      <c r="F31" s="87"/>
      <c r="G31" s="13"/>
      <c r="H31" s="13"/>
      <c r="I31" s="13"/>
      <c r="J31" s="13"/>
      <c r="K31" s="13"/>
      <c r="L31" s="13"/>
      <c r="M31" s="13"/>
      <c r="N31" s="13"/>
    </row>
    <row r="32" spans="1:14" ht="15.75" customHeight="1" thickBot="1">
      <c r="A32" s="53" t="s">
        <v>83</v>
      </c>
      <c r="B32" s="21">
        <f>SUM(B30:B31)</f>
        <v>32308543.046400003</v>
      </c>
      <c r="C32" s="39"/>
      <c r="D32" s="102">
        <v>73707.859999999404</v>
      </c>
      <c r="E32" s="41"/>
      <c r="F32" s="87"/>
      <c r="G32" s="13"/>
      <c r="H32" s="13"/>
      <c r="I32" s="13"/>
      <c r="J32" s="13"/>
      <c r="K32" s="13"/>
      <c r="L32" s="13"/>
      <c r="M32" s="13"/>
      <c r="N32" s="13"/>
    </row>
    <row r="33" spans="1:14" ht="15.75" customHeight="1" thickTop="1">
      <c r="A33" s="53"/>
      <c r="B33" s="22"/>
      <c r="C33" s="39"/>
      <c r="D33" s="103"/>
      <c r="E33" s="41"/>
      <c r="F33" s="87"/>
      <c r="G33" s="13"/>
      <c r="H33" s="13"/>
      <c r="I33" s="13"/>
      <c r="J33" s="13"/>
      <c r="K33" s="13"/>
      <c r="L33" s="13"/>
      <c r="M33" s="13"/>
      <c r="N33" s="13"/>
    </row>
    <row r="34" spans="1:14" ht="15.75" customHeight="1">
      <c r="A34" s="53"/>
      <c r="B34" s="22"/>
      <c r="C34" s="39"/>
      <c r="D34" s="103"/>
      <c r="E34" s="41"/>
      <c r="F34" s="90"/>
      <c r="G34" s="13"/>
      <c r="H34" s="13"/>
      <c r="I34" s="13"/>
      <c r="J34" s="13"/>
      <c r="K34" s="13"/>
      <c r="L34" s="13"/>
      <c r="M34" s="13"/>
      <c r="N34" s="13"/>
    </row>
    <row r="35" spans="1:14" ht="15.75" customHeight="1">
      <c r="A35" s="53" t="s">
        <v>84</v>
      </c>
      <c r="B35" s="31"/>
      <c r="C35" s="39"/>
      <c r="D35" s="103"/>
      <c r="E35" s="41"/>
      <c r="F35" s="90"/>
      <c r="G35" s="13"/>
      <c r="H35" s="13"/>
      <c r="I35" s="13"/>
      <c r="J35" s="13"/>
      <c r="K35" s="13"/>
      <c r="L35" s="13"/>
      <c r="M35" s="13"/>
      <c r="N35" s="13"/>
    </row>
    <row r="36" spans="1:14" ht="15.75" customHeight="1" thickBot="1">
      <c r="A36" s="54" t="s">
        <v>85</v>
      </c>
      <c r="B36" s="105">
        <v>0</v>
      </c>
      <c r="C36" s="39"/>
      <c r="D36" s="105">
        <v>0</v>
      </c>
      <c r="E36" s="41"/>
      <c r="F36" s="91"/>
      <c r="G36" s="13"/>
      <c r="H36" s="13"/>
      <c r="I36" s="13"/>
      <c r="J36" s="13"/>
      <c r="K36" s="13"/>
      <c r="L36" s="13"/>
      <c r="M36" s="13"/>
      <c r="N36" s="13"/>
    </row>
    <row r="37" spans="1:14" ht="15.75" customHeight="1" thickBot="1">
      <c r="A37" s="53" t="s">
        <v>86</v>
      </c>
      <c r="B37" s="102">
        <v>0</v>
      </c>
      <c r="C37" s="39"/>
      <c r="D37" s="102">
        <v>0</v>
      </c>
      <c r="E37" s="41"/>
      <c r="F37" s="87"/>
      <c r="G37" s="13"/>
      <c r="H37" s="13"/>
      <c r="I37" s="13"/>
      <c r="J37" s="13"/>
      <c r="K37" s="13"/>
      <c r="L37" s="13"/>
      <c r="M37" s="13"/>
      <c r="N37" s="13"/>
    </row>
    <row r="38" spans="1:14" ht="15.75" customHeight="1" thickTop="1">
      <c r="A38" s="54"/>
      <c r="B38" s="82"/>
      <c r="C38" s="39"/>
      <c r="D38" s="103"/>
      <c r="E38" s="41"/>
      <c r="F38" s="87"/>
      <c r="G38" s="13"/>
      <c r="H38" s="13"/>
      <c r="I38" s="13"/>
      <c r="J38" s="13"/>
      <c r="K38" s="13"/>
      <c r="L38" s="13"/>
      <c r="M38" s="13"/>
      <c r="N38" s="13"/>
    </row>
    <row r="39" spans="1:14" ht="15.75" customHeight="1">
      <c r="A39" s="53"/>
      <c r="B39" s="22"/>
      <c r="C39" s="39"/>
      <c r="D39" s="103"/>
      <c r="E39" s="41"/>
      <c r="F39" s="90"/>
      <c r="G39" s="13"/>
      <c r="H39" s="13"/>
      <c r="I39" s="13"/>
      <c r="J39" s="13"/>
      <c r="K39" s="13"/>
      <c r="L39" s="13"/>
      <c r="M39" s="13"/>
      <c r="N39" s="13"/>
    </row>
    <row r="40" spans="1:14" ht="15.75" customHeight="1">
      <c r="A40" s="53" t="s">
        <v>87</v>
      </c>
      <c r="B40" s="106">
        <f>+'Balance General'!F12</f>
        <v>-90348371.170000002</v>
      </c>
      <c r="C40" s="106"/>
      <c r="D40" s="106">
        <v>19235913.920000002</v>
      </c>
      <c r="E40" s="83"/>
      <c r="F40" s="95"/>
      <c r="G40" s="13"/>
      <c r="H40" s="13"/>
      <c r="I40" s="13"/>
      <c r="J40" s="13"/>
      <c r="K40" s="13"/>
      <c r="L40" s="13"/>
      <c r="M40" s="13"/>
      <c r="N40" s="13"/>
    </row>
    <row r="41" spans="1:14" ht="15.75" customHeight="1">
      <c r="A41" s="54"/>
      <c r="B41" s="15"/>
      <c r="C41" s="39"/>
      <c r="D41" s="103"/>
      <c r="E41" s="41"/>
      <c r="F41" s="95"/>
      <c r="G41" s="13"/>
      <c r="H41" s="13"/>
      <c r="I41" s="13"/>
      <c r="J41" s="13"/>
      <c r="K41" s="13"/>
      <c r="L41" s="13"/>
      <c r="M41" s="13"/>
      <c r="N41" s="13"/>
    </row>
    <row r="42" spans="1:14" ht="15.75" customHeight="1">
      <c r="A42" s="54"/>
      <c r="B42" s="15"/>
      <c r="C42" s="39"/>
      <c r="D42" s="103"/>
      <c r="E42" s="41"/>
      <c r="F42" s="114"/>
      <c r="G42" s="13"/>
      <c r="H42" s="13"/>
      <c r="I42" s="13"/>
      <c r="J42" s="13"/>
      <c r="K42" s="13"/>
      <c r="L42" s="13"/>
      <c r="M42" s="13"/>
      <c r="N42" s="13"/>
    </row>
    <row r="43" spans="1:14" ht="15.75" customHeight="1">
      <c r="A43" s="54" t="s">
        <v>88</v>
      </c>
      <c r="B43" s="82">
        <f>+D44</f>
        <v>98174781.199999988</v>
      </c>
      <c r="C43" s="39"/>
      <c r="D43" s="107">
        <v>78938867.280000001</v>
      </c>
      <c r="E43" s="41"/>
      <c r="F43" s="94"/>
      <c r="G43" s="13"/>
      <c r="H43" s="13"/>
      <c r="I43" s="13"/>
      <c r="J43" s="13"/>
      <c r="K43" s="13"/>
      <c r="L43" s="13"/>
      <c r="M43" s="13"/>
      <c r="N43" s="13"/>
    </row>
    <row r="44" spans="1:14" ht="15.75" customHeight="1">
      <c r="A44" s="53" t="s">
        <v>89</v>
      </c>
      <c r="B44" s="84">
        <f>SUM(B40:B43)</f>
        <v>7826410.0299999863</v>
      </c>
      <c r="C44" s="39"/>
      <c r="D44" s="108">
        <v>98174781.199999988</v>
      </c>
      <c r="E44" s="41"/>
      <c r="F44" s="94"/>
      <c r="G44" s="13"/>
      <c r="H44" s="13"/>
      <c r="I44" s="13"/>
      <c r="J44" s="13"/>
      <c r="K44" s="13"/>
      <c r="L44" s="13"/>
      <c r="M44" s="13"/>
      <c r="N44" s="13"/>
    </row>
    <row r="45" spans="1:14" ht="15.75" customHeight="1">
      <c r="A45" s="53"/>
      <c r="B45" s="84"/>
      <c r="C45" s="39"/>
      <c r="D45" s="84"/>
      <c r="E45" s="41"/>
      <c r="F45" s="95"/>
      <c r="G45" s="13"/>
      <c r="H45" s="13"/>
      <c r="I45" s="13"/>
      <c r="J45" s="13"/>
      <c r="K45" s="13"/>
      <c r="L45" s="13"/>
      <c r="M45" s="13"/>
      <c r="N45" s="13"/>
    </row>
    <row r="46" spans="1:14" ht="15.75" customHeight="1">
      <c r="A46" s="53"/>
      <c r="B46" s="84"/>
      <c r="C46" s="39"/>
      <c r="D46" s="84"/>
      <c r="E46" s="41"/>
      <c r="F46" s="115"/>
      <c r="G46" s="13"/>
      <c r="H46" s="13"/>
      <c r="I46" s="13"/>
      <c r="J46" s="13"/>
      <c r="K46" s="13"/>
      <c r="L46" s="13"/>
      <c r="M46" s="13"/>
      <c r="N46" s="13"/>
    </row>
    <row r="47" spans="1:14" ht="15.75" customHeight="1">
      <c r="A47" s="68"/>
      <c r="B47" s="68"/>
      <c r="C47" s="138"/>
      <c r="D47" s="138"/>
      <c r="E47" s="138"/>
      <c r="F47" s="139"/>
      <c r="G47" s="138"/>
      <c r="H47" s="138"/>
      <c r="I47" s="13"/>
      <c r="J47" s="13"/>
      <c r="K47" s="13"/>
      <c r="L47" s="13"/>
      <c r="M47" s="13"/>
      <c r="N47" s="13"/>
    </row>
    <row r="48" spans="1:14" ht="15.75" customHeight="1">
      <c r="A48" s="140" t="s">
        <v>67</v>
      </c>
      <c r="B48" s="68"/>
      <c r="C48" s="138"/>
      <c r="D48" s="138"/>
      <c r="E48" s="141" t="s">
        <v>36</v>
      </c>
      <c r="F48" s="142"/>
      <c r="G48" s="142"/>
      <c r="H48" s="142"/>
      <c r="I48" s="13"/>
      <c r="J48" s="13"/>
      <c r="K48" s="13"/>
      <c r="L48" s="13"/>
      <c r="M48" s="13"/>
      <c r="N48" s="13"/>
    </row>
    <row r="49" spans="1:14" ht="15.75" customHeight="1">
      <c r="A49" s="143" t="s">
        <v>68</v>
      </c>
      <c r="B49" s="68"/>
      <c r="C49" s="138"/>
      <c r="D49" s="138"/>
      <c r="E49" s="144" t="s">
        <v>69</v>
      </c>
      <c r="F49" s="142"/>
      <c r="G49" s="142"/>
      <c r="H49" s="138"/>
      <c r="I49" s="13"/>
      <c r="J49" s="13"/>
      <c r="K49" s="13"/>
      <c r="L49" s="13"/>
      <c r="M49" s="13"/>
      <c r="N49" s="13"/>
    </row>
    <row r="50" spans="1:14" ht="15.75" customHeight="1">
      <c r="A50" s="145" t="s">
        <v>70</v>
      </c>
      <c r="B50" s="138"/>
      <c r="C50" s="138"/>
      <c r="D50" s="138"/>
      <c r="E50" s="141" t="s">
        <v>71</v>
      </c>
      <c r="F50" s="142"/>
      <c r="G50" s="142"/>
      <c r="H50" s="138"/>
      <c r="I50" s="13"/>
      <c r="J50" s="13"/>
      <c r="K50" s="13"/>
      <c r="L50" s="13"/>
      <c r="M50" s="13"/>
      <c r="N50" s="13"/>
    </row>
    <row r="51" spans="1:14" ht="15.75" customHeight="1">
      <c r="A51" s="138"/>
      <c r="B51" s="138"/>
      <c r="C51" s="146"/>
      <c r="D51" s="146"/>
      <c r="E51" s="146"/>
      <c r="F51" s="146"/>
      <c r="G51" s="146"/>
      <c r="H51" s="138"/>
      <c r="I51" s="13"/>
      <c r="J51" s="13"/>
      <c r="K51" s="13"/>
      <c r="L51" s="13"/>
      <c r="M51" s="13"/>
      <c r="N51" s="13"/>
    </row>
    <row r="52" spans="1:14" ht="15.75" customHeight="1">
      <c r="A52" s="44"/>
      <c r="B52" s="123"/>
      <c r="C52" s="123"/>
      <c r="D52" s="123"/>
      <c r="E52" s="41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5.75" customHeight="1">
      <c r="A53" s="45"/>
      <c r="B53" s="124"/>
      <c r="C53" s="121"/>
      <c r="D53" s="122"/>
      <c r="E53" s="41"/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15.75" customHeight="1">
      <c r="A54" s="71"/>
      <c r="B54" s="85"/>
      <c r="C54" s="71"/>
      <c r="D54" s="71"/>
      <c r="E54" s="7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/>
    <row r="255" spans="1:14" ht="15.75" customHeight="1"/>
    <row r="256" spans="1:1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E48:H48"/>
    <mergeCell ref="E49:G49"/>
    <mergeCell ref="B52:D52"/>
    <mergeCell ref="B53:D53"/>
    <mergeCell ref="E50:G50"/>
  </mergeCells>
  <pageMargins left="0.70866141732283472" right="0.70866141732283472" top="0.74803149606299213" bottom="0.74803149606299213" header="0" footer="0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</vt:lpstr>
      <vt:lpstr>Estado de Resultado</vt:lpstr>
      <vt:lpstr>Flujo de Efectivo</vt:lpstr>
      <vt:lpstr>'Flujo de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PROPIEDAD DE</cp:lastModifiedBy>
  <cp:lastPrinted>2025-01-16T01:58:44Z</cp:lastPrinted>
  <dcterms:created xsi:type="dcterms:W3CDTF">2022-11-03T14:37:05Z</dcterms:created>
  <dcterms:modified xsi:type="dcterms:W3CDTF">2025-01-16T23:53:33Z</dcterms:modified>
</cp:coreProperties>
</file>